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rofimova\AppData\Roaming\1C\1cv8\6306f91a-7a70-4c71-a6fc-1398c3aa30b3\e4ce0579-7db5-481c-b692-5af4ef7940be\App\"/>
    </mc:Choice>
  </mc:AlternateContent>
  <xr:revisionPtr revIDLastSave="0" documentId="13_ncr:1_{335DDDB4-1CA4-4E1F-8C66-9F3E2B1DB17D}" xr6:coauthVersionLast="47" xr6:coauthVersionMax="47" xr10:uidLastSave="{00000000-0000-0000-0000-000000000000}"/>
  <bookViews>
    <workbookView xWindow="735" yWindow="735" windowWidth="21255" windowHeight="13440" tabRatio="586" activeTab="1" xr2:uid="{00000000-000D-0000-FFFF-FFFF00000000}"/>
  </bookViews>
  <sheets>
    <sheet name="Приложение1" sheetId="1" r:id="rId1"/>
    <sheet name="Приложение2" sheetId="4" r:id="rId2"/>
  </sheets>
  <definedNames>
    <definedName name="_xlnm._FilterDatabase" localSheetId="0" hidden="1">Приложение1!$A$20:$S$20</definedName>
    <definedName name="_xlnm._FilterDatabase" localSheetId="1" hidden="1">Приложение2!$A$19:$K$19</definedName>
    <definedName name="Z_071E1129_87BE_443E_A630_49B570385858_.wvu.FilterData" localSheetId="0" hidden="1">Приложение1!$A$20:$S$94</definedName>
    <definedName name="Z_2153793A_FA21_4C81_8AE5_3C176D0CDF9C_.wvu.FilterData" localSheetId="0" hidden="1">Приложение1!$A$20:$S$94</definedName>
    <definedName name="Z_3511D8A4_2A8D_4563_8DF1_C381EEDBF68F_.wvu.FilterData" localSheetId="0" hidden="1">Приложение1!$A$20:$S$94</definedName>
    <definedName name="Z_3511D8A4_2A8D_4563_8DF1_C381EEDBF68F_.wvu.FilterData" localSheetId="1" hidden="1">Приложение2!$A$19:$K$19</definedName>
    <definedName name="Z_3511D8A4_2A8D_4563_8DF1_C381EEDBF68F_.wvu.PrintArea" localSheetId="0" hidden="1">Приложение1!$A$1:$S$94</definedName>
    <definedName name="Z_3511D8A4_2A8D_4563_8DF1_C381EEDBF68F_.wvu.PrintArea" localSheetId="1" hidden="1">Приложение2!$A$16:$K$308</definedName>
    <definedName name="Z_3511D8A4_2A8D_4563_8DF1_C381EEDBF68F_.wvu.PrintTitles" localSheetId="1" hidden="1">Приложение2!$19:$19</definedName>
    <definedName name="Z_4A739215_D16A_4EE7_A2DF_5890D7372CF6_.wvu.FilterData" localSheetId="0" hidden="1">Приложение1!$A$20:$S$94</definedName>
    <definedName name="Z_4A739215_D16A_4EE7_A2DF_5890D7372CF6_.wvu.FilterData" localSheetId="1" hidden="1">Приложение2!$A$19:$K$20</definedName>
    <definedName name="Z_4BBD3242_ADF1_41E0_9651_34A11444B844_.wvu.FilterData" localSheetId="0" hidden="1">Приложение1!$A$20:$S$94</definedName>
    <definedName name="Z_4BBD3242_ADF1_41E0_9651_34A11444B844_.wvu.FilterData" localSheetId="1" hidden="1">Приложение2!$A$19:$K$20</definedName>
    <definedName name="Z_513E810E_3E48_4817_A3BD_1F59CB59F4CA_.wvu.FilterData" localSheetId="1" hidden="1">Приложение2!$A$19:$K$20</definedName>
    <definedName name="Z_5F42B46C_E737_4DDF_A6B3_D01B97AD9617_.wvu.FilterData" localSheetId="0" hidden="1">Приложение1!$A$20:$S$94</definedName>
    <definedName name="Z_5F42B46C_E737_4DDF_A6B3_D01B97AD9617_.wvu.FilterData" localSheetId="1" hidden="1">Приложение2!$A$19:$K$20</definedName>
    <definedName name="Z_6B855072_AFE4_4509_A179_E4F6A2796966_.wvu.FilterData" localSheetId="1" hidden="1">Приложение2!$A$19:$K$20</definedName>
    <definedName name="Z_7B1C413C_CFA4_46EC_80EB_4C481039F7CE_.wvu.FilterData" localSheetId="1" hidden="1">Приложение2!$A$19:$K$20</definedName>
    <definedName name="Z_7D125628_27D8_424A_B039_7F6935A9E22F_.wvu.FilterData" localSheetId="0" hidden="1">Приложение1!$A$20:$S$94</definedName>
    <definedName name="Z_7D125628_27D8_424A_B039_7F6935A9E22F_.wvu.FilterData" localSheetId="1" hidden="1">Приложение2!$A$19:$K$20</definedName>
    <definedName name="Z_894246BE_CC98_45CA_9015_348B720E2996_.wvu.FilterData" localSheetId="0" hidden="1">Приложение1!$A$20:$S$94</definedName>
    <definedName name="Z_9A08A02A_49DA_4249_BF63_47BD16E54DDA_.wvu.FilterData" localSheetId="1" hidden="1">Приложение2!$A$19:$K$20</definedName>
    <definedName name="Z_B69FB2D8_BCA5_4AC2_B0C9_F7BAD98AD860_.wvu.FilterData" localSheetId="0" hidden="1">Приложение1!$A$20:$S$94</definedName>
    <definedName name="Z_B69FB2D8_BCA5_4AC2_B0C9_F7BAD98AD860_.wvu.FilterData" localSheetId="1" hidden="1">Приложение2!$A$19:$K$20</definedName>
    <definedName name="Z_BA9FD3DD_4F2C_454E_A268_F4AB041FD291_.wvu.FilterData" localSheetId="1" hidden="1">Приложение2!$A$19:$K$20</definedName>
    <definedName name="Z_C9A56928_F6D8_45BD_A377_A02C7A3A4EC3_.wvu.FilterData" localSheetId="0" hidden="1">Приложение1!$A$20:$S$94</definedName>
    <definedName name="Z_C9A56928_F6D8_45BD_A377_A02C7A3A4EC3_.wvu.FilterData" localSheetId="1" hidden="1">Приложение2!$A$19:$K$20</definedName>
    <definedName name="Z_CC3EEC02_30D2_4905_AE21_71EA71520321_.wvu.FilterData" localSheetId="0" hidden="1">Приложение1!$A$20:$S$94</definedName>
    <definedName name="Z_CC3EEC02_30D2_4905_AE21_71EA71520321_.wvu.FilterData" localSheetId="1" hidden="1">Приложение2!$A$19:$K$20</definedName>
    <definedName name="Z_CC3EEC02_30D2_4905_AE21_71EA71520321_.wvu.PrintArea" localSheetId="1" hidden="1">Приложение2!$A$16:$K$308</definedName>
    <definedName name="Z_CC3EEC02_30D2_4905_AE21_71EA71520321_.wvu.PrintTitles" localSheetId="1" hidden="1">Приложение2!$19:$19</definedName>
    <definedName name="Z_D58D1C63_6768_4CFA_8358_86EE19640CB2_.wvu.FilterData" localSheetId="1" hidden="1">Приложение2!$A$19:$K$20</definedName>
    <definedName name="Z_E0198BA7_4C17_4517_AE42_FD3FC28E3706_.wvu.FilterData" localSheetId="0" hidden="1">Приложение1!$A$20:$S$94</definedName>
    <definedName name="Z_E0198BA7_4C17_4517_AE42_FD3FC28E3706_.wvu.FilterData" localSheetId="1" hidden="1">Приложение2!$A$19:$K$20</definedName>
    <definedName name="Z_E4B115D4_BEE0_43CB_9EA7_2190A66EBA3F_.wvu.FilterData" localSheetId="0" hidden="1">Приложение1!$A$20:$S$94</definedName>
    <definedName name="Z_E4B115D4_BEE0_43CB_9EA7_2190A66EBA3F_.wvu.FilterData" localSheetId="1" hidden="1">Приложение2!$A$19:$K$20</definedName>
    <definedName name="Z_F3AFC384_A20B_4171_8881_A61C399C6A68_.wvu.FilterData" localSheetId="1" hidden="1">Приложение2!$A$19:$K$20</definedName>
    <definedName name="_xlnm.Print_Titles" localSheetId="0">Приложение1!$20:$20</definedName>
    <definedName name="_xlnm.Print_Titles" localSheetId="1">Приложение2!$19:$19</definedName>
    <definedName name="_xlnm.Print_Area" localSheetId="0">Приложение1!$A$1:$S$99</definedName>
    <definedName name="_xlnm.Print_Area" localSheetId="1">Приложение2!$A$1:$K$310</definedName>
  </definedNames>
  <calcPr calcId="191029" fullPrecision="0"/>
  <customWorkbookViews>
    <customWorkbookView name="Алыкова Анна Фаридовна - Личное представление" guid="{114D0552-1D3C-4C9A-AF28-55BD1176DD7C}" mergeInterval="0" personalView="1" maximized="1" xWindow="-8" yWindow="-8" windowWidth="1936" windowHeight="1056" activeSheetId="1"/>
    <customWorkbookView name="Сыроватская Татьяна Иннокентьевна - Личное представление" guid="{CC3EEC02-30D2-4905-AE21-71EA71520321}" mergeInterval="0" personalView="1" maximized="1" xWindow="-8" yWindow="-8" windowWidth="1936" windowHeight="1056" activeSheetId="4"/>
    <customWorkbookView name="Светлана Сергеевна Карпова - Личное представление" guid="{3511D8A4-2A8D-4563-8DF1-C381EEDBF68F}" mergeInterval="0" personalView="1" maximized="1" xWindow="-8" yWindow="-8" windowWidth="1936" windowHeight="1056" activeSheetId="4"/>
  </customWorkbookViews>
</workbook>
</file>

<file path=xl/calcChain.xml><?xml version="1.0" encoding="utf-8"?>
<calcChain xmlns="http://schemas.openxmlformats.org/spreadsheetml/2006/main">
  <c r="D117" i="4" l="1"/>
  <c r="D22" i="4"/>
  <c r="K83" i="4"/>
  <c r="J83" i="4"/>
  <c r="G47" i="1"/>
  <c r="G22" i="1"/>
  <c r="I289" i="4"/>
  <c r="I252" i="4"/>
  <c r="J82" i="1" s="1"/>
  <c r="I247" i="4"/>
  <c r="I191" i="4"/>
  <c r="J66" i="1" s="1"/>
  <c r="N66" i="1" s="1"/>
  <c r="I179" i="4"/>
  <c r="J62" i="1" s="1"/>
  <c r="I174" i="4"/>
  <c r="J60" i="1" s="1"/>
  <c r="I128" i="4"/>
  <c r="J51" i="1" s="1"/>
  <c r="I107" i="4"/>
  <c r="J44" i="1" s="1"/>
  <c r="P44" i="1" s="1"/>
  <c r="I94" i="4"/>
  <c r="J41" i="1" s="1"/>
  <c r="I82" i="4"/>
  <c r="J39" i="1" s="1"/>
  <c r="D243" i="4"/>
  <c r="A37" i="4"/>
  <c r="A44" i="4" s="1"/>
  <c r="A46" i="4" s="1"/>
  <c r="A50" i="4" s="1"/>
  <c r="A54" i="4" s="1"/>
  <c r="A56" i="4" s="1"/>
  <c r="A58" i="4" s="1"/>
  <c r="A62" i="4" s="1"/>
  <c r="A67" i="4" s="1"/>
  <c r="A71" i="4" s="1"/>
  <c r="A73" i="4" s="1"/>
  <c r="A75" i="4" s="1"/>
  <c r="A77" i="4" s="1"/>
  <c r="A82" i="4" s="1"/>
  <c r="A91" i="4" s="1"/>
  <c r="A94" i="4" s="1"/>
  <c r="A99" i="4" s="1"/>
  <c r="A103" i="4" s="1"/>
  <c r="A107" i="4" s="1"/>
  <c r="A110" i="4" s="1"/>
  <c r="A113" i="4" s="1"/>
  <c r="K77" i="4"/>
  <c r="Q38" i="1" s="1"/>
  <c r="I241" i="4"/>
  <c r="J241" i="4" s="1"/>
  <c r="I239" i="4"/>
  <c r="I237" i="4"/>
  <c r="J237" i="4" s="1"/>
  <c r="K261" i="4"/>
  <c r="Q83" i="1" s="1"/>
  <c r="I266" i="4"/>
  <c r="J266" i="4" s="1"/>
  <c r="I264" i="4"/>
  <c r="I262" i="4"/>
  <c r="J262" i="4" s="1"/>
  <c r="I267" i="4"/>
  <c r="J267" i="4" s="1"/>
  <c r="I265" i="4"/>
  <c r="I263" i="4"/>
  <c r="J263" i="4" s="1"/>
  <c r="K146" i="4"/>
  <c r="I146" i="4"/>
  <c r="J146" i="4" s="1"/>
  <c r="K145" i="4"/>
  <c r="I145" i="4" s="1"/>
  <c r="J145" i="4" s="1"/>
  <c r="K144" i="4"/>
  <c r="I144" i="4" s="1"/>
  <c r="I43" i="4"/>
  <c r="I42" i="4"/>
  <c r="J42" i="4" s="1"/>
  <c r="I41" i="4"/>
  <c r="I40" i="4"/>
  <c r="J40" i="4" s="1"/>
  <c r="I39" i="4"/>
  <c r="I38" i="4"/>
  <c r="J38" i="4" s="1"/>
  <c r="K37" i="4"/>
  <c r="Q26" i="1" s="1"/>
  <c r="I79" i="4"/>
  <c r="J79" i="4" s="1"/>
  <c r="I81" i="4"/>
  <c r="J81" i="4" s="1"/>
  <c r="I80" i="4"/>
  <c r="I78" i="4"/>
  <c r="I22" i="1"/>
  <c r="H22" i="1"/>
  <c r="O22" i="1"/>
  <c r="M22" i="1"/>
  <c r="L22" i="1"/>
  <c r="K22" i="1"/>
  <c r="J63" i="4"/>
  <c r="K63" i="4"/>
  <c r="J64" i="4"/>
  <c r="K64" i="4"/>
  <c r="I65" i="4"/>
  <c r="K61" i="4"/>
  <c r="I61" i="4" s="1"/>
  <c r="J61" i="4" s="1"/>
  <c r="K60" i="4"/>
  <c r="K59" i="4"/>
  <c r="I59" i="4" s="1"/>
  <c r="J59" i="4" s="1"/>
  <c r="J58" i="4" s="1"/>
  <c r="I173" i="4"/>
  <c r="J173" i="4" s="1"/>
  <c r="I172" i="4"/>
  <c r="I171" i="4"/>
  <c r="J171" i="4" s="1"/>
  <c r="I170" i="4"/>
  <c r="J170" i="4" s="1"/>
  <c r="I169" i="4"/>
  <c r="J169" i="4"/>
  <c r="I168" i="4"/>
  <c r="K167" i="4"/>
  <c r="Q59" i="1" s="1"/>
  <c r="I160" i="4"/>
  <c r="I159" i="4"/>
  <c r="J159" i="4"/>
  <c r="I158" i="4"/>
  <c r="I157" i="4"/>
  <c r="J157" i="4" s="1"/>
  <c r="I156" i="4"/>
  <c r="I155" i="4"/>
  <c r="J155" i="4" s="1"/>
  <c r="K154" i="4"/>
  <c r="Q56" i="1" s="1"/>
  <c r="K53" i="4"/>
  <c r="K50" i="4" s="1"/>
  <c r="Q29" i="1" s="1"/>
  <c r="I53" i="4"/>
  <c r="J53" i="4" s="1"/>
  <c r="K52" i="4"/>
  <c r="I52" i="4" s="1"/>
  <c r="J52" i="4" s="1"/>
  <c r="K51" i="4"/>
  <c r="I152" i="4"/>
  <c r="J152" i="4" s="1"/>
  <c r="I150" i="4"/>
  <c r="J150" i="4" s="1"/>
  <c r="I148" i="4"/>
  <c r="J148" i="4" s="1"/>
  <c r="K147" i="4"/>
  <c r="Q55" i="1"/>
  <c r="I153" i="4"/>
  <c r="J153" i="4" s="1"/>
  <c r="I151" i="4"/>
  <c r="I149" i="4"/>
  <c r="J149" i="4" s="1"/>
  <c r="K49" i="4"/>
  <c r="K48" i="4"/>
  <c r="I48" i="4"/>
  <c r="J48" i="4" s="1"/>
  <c r="K47" i="4"/>
  <c r="I47" i="4" s="1"/>
  <c r="J47" i="4" s="1"/>
  <c r="K203" i="4"/>
  <c r="Q68" i="1" s="1"/>
  <c r="I208" i="4"/>
  <c r="J208" i="4"/>
  <c r="I206" i="4"/>
  <c r="J206" i="4" s="1"/>
  <c r="I204" i="4"/>
  <c r="I209" i="4"/>
  <c r="J209" i="4" s="1"/>
  <c r="I207" i="4"/>
  <c r="J207" i="4"/>
  <c r="I205" i="4"/>
  <c r="K105" i="4"/>
  <c r="I105" i="4" s="1"/>
  <c r="J105" i="4" s="1"/>
  <c r="K104" i="4"/>
  <c r="I104" i="4" s="1"/>
  <c r="K106" i="4"/>
  <c r="I106" i="4"/>
  <c r="J106" i="4" s="1"/>
  <c r="A24" i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K196" i="4"/>
  <c r="Q67" i="1" s="1"/>
  <c r="I201" i="4"/>
  <c r="J201" i="4" s="1"/>
  <c r="I199" i="4"/>
  <c r="I197" i="4"/>
  <c r="J197" i="4"/>
  <c r="I202" i="4"/>
  <c r="J202" i="4" s="1"/>
  <c r="I200" i="4"/>
  <c r="I198" i="4"/>
  <c r="J198" i="4" s="1"/>
  <c r="K133" i="4"/>
  <c r="Q52" i="1"/>
  <c r="I138" i="4"/>
  <c r="J138" i="4" s="1"/>
  <c r="I136" i="4"/>
  <c r="I135" i="4"/>
  <c r="J135" i="4" s="1"/>
  <c r="I134" i="4"/>
  <c r="I139" i="4"/>
  <c r="J139" i="4"/>
  <c r="I137" i="4"/>
  <c r="J137" i="4" s="1"/>
  <c r="K36" i="4"/>
  <c r="K35" i="4"/>
  <c r="K34" i="4"/>
  <c r="I34" i="4"/>
  <c r="K102" i="4"/>
  <c r="K101" i="4"/>
  <c r="I101" i="4" s="1"/>
  <c r="J101" i="4" s="1"/>
  <c r="K100" i="4"/>
  <c r="I100" i="4"/>
  <c r="O47" i="1"/>
  <c r="O21" i="1" s="1"/>
  <c r="M47" i="1"/>
  <c r="L47" i="1"/>
  <c r="K47" i="1"/>
  <c r="I47" i="1"/>
  <c r="H47" i="1"/>
  <c r="I240" i="4"/>
  <c r="J240" i="4"/>
  <c r="I238" i="4"/>
  <c r="J238" i="4" s="1"/>
  <c r="I236" i="4"/>
  <c r="K235" i="4"/>
  <c r="Q78" i="1" s="1"/>
  <c r="I234" i="4"/>
  <c r="J234" i="4"/>
  <c r="I233" i="4"/>
  <c r="J233" i="4" s="1"/>
  <c r="I232" i="4"/>
  <c r="J232" i="4" s="1"/>
  <c r="K230" i="4"/>
  <c r="Q77" i="1" s="1"/>
  <c r="I231" i="4"/>
  <c r="K115" i="4"/>
  <c r="I115" i="4"/>
  <c r="J115" i="4" s="1"/>
  <c r="K114" i="4"/>
  <c r="K110" i="4"/>
  <c r="Q45" i="1" s="1"/>
  <c r="I112" i="4"/>
  <c r="I111" i="4"/>
  <c r="J111" i="4" s="1"/>
  <c r="J110" i="4" s="1"/>
  <c r="K95" i="4"/>
  <c r="J95" i="4"/>
  <c r="J96" i="4"/>
  <c r="K96" i="4"/>
  <c r="K97" i="4"/>
  <c r="J97" i="4"/>
  <c r="I70" i="4"/>
  <c r="J70" i="4" s="1"/>
  <c r="I69" i="4"/>
  <c r="J69" i="4"/>
  <c r="I66" i="4"/>
  <c r="I25" i="4"/>
  <c r="I24" i="4"/>
  <c r="J24" i="4" s="1"/>
  <c r="A26" i="4"/>
  <c r="K23" i="4"/>
  <c r="Q23" i="1" s="1"/>
  <c r="K253" i="4"/>
  <c r="J253" i="4"/>
  <c r="K248" i="4"/>
  <c r="J248" i="4"/>
  <c r="K129" i="4"/>
  <c r="J129" i="4"/>
  <c r="J86" i="4"/>
  <c r="J84" i="4"/>
  <c r="I245" i="4"/>
  <c r="K195" i="4"/>
  <c r="K194" i="4"/>
  <c r="K193" i="4"/>
  <c r="K127" i="4"/>
  <c r="J87" i="4"/>
  <c r="J85" i="4"/>
  <c r="J82" i="4" s="1"/>
  <c r="K89" i="4"/>
  <c r="K87" i="4"/>
  <c r="K85" i="4"/>
  <c r="K90" i="4"/>
  <c r="K88" i="4"/>
  <c r="K86" i="4"/>
  <c r="K84" i="4"/>
  <c r="J90" i="4"/>
  <c r="J89" i="4"/>
  <c r="J88" i="4"/>
  <c r="K124" i="4"/>
  <c r="K123" i="4" s="1"/>
  <c r="Q50" i="1" s="1"/>
  <c r="K121" i="4"/>
  <c r="K27" i="4"/>
  <c r="J27" i="4"/>
  <c r="G79" i="1"/>
  <c r="K268" i="4"/>
  <c r="Q84" i="1" s="1"/>
  <c r="K260" i="4"/>
  <c r="K258" i="4"/>
  <c r="K256" i="4"/>
  <c r="K255" i="4"/>
  <c r="K254" i="4"/>
  <c r="K259" i="4"/>
  <c r="K257" i="4"/>
  <c r="K251" i="4"/>
  <c r="K250" i="4"/>
  <c r="K249" i="4"/>
  <c r="K229" i="4"/>
  <c r="I229" i="4" s="1"/>
  <c r="J229" i="4" s="1"/>
  <c r="K228" i="4"/>
  <c r="K226" i="4"/>
  <c r="I226" i="4"/>
  <c r="J226" i="4" s="1"/>
  <c r="K225" i="4"/>
  <c r="K224" i="4" s="1"/>
  <c r="Q75" i="1" s="1"/>
  <c r="K223" i="4"/>
  <c r="I223" i="4" s="1"/>
  <c r="J223" i="4" s="1"/>
  <c r="K222" i="4"/>
  <c r="K220" i="4"/>
  <c r="I220" i="4" s="1"/>
  <c r="J220" i="4" s="1"/>
  <c r="K219" i="4"/>
  <c r="I219" i="4"/>
  <c r="K217" i="4"/>
  <c r="I217" i="4" s="1"/>
  <c r="J217" i="4" s="1"/>
  <c r="J216" i="4" s="1"/>
  <c r="K215" i="4"/>
  <c r="K214" i="4" s="1"/>
  <c r="Q71" i="1" s="1"/>
  <c r="K213" i="4"/>
  <c r="I213" i="4" s="1"/>
  <c r="K211" i="4"/>
  <c r="K192" i="4"/>
  <c r="K190" i="4"/>
  <c r="I190" i="4" s="1"/>
  <c r="J190" i="4" s="1"/>
  <c r="K189" i="4"/>
  <c r="K181" i="4"/>
  <c r="K180" i="4"/>
  <c r="K179" i="4" s="1"/>
  <c r="Q62" i="1" s="1"/>
  <c r="K178" i="4"/>
  <c r="K177" i="4" s="1"/>
  <c r="Q61" i="1" s="1"/>
  <c r="K176" i="4"/>
  <c r="K175" i="4"/>
  <c r="K174" i="4" s="1"/>
  <c r="Q60" i="1"/>
  <c r="K164" i="4"/>
  <c r="Q58" i="1" s="1"/>
  <c r="K132" i="4"/>
  <c r="K130" i="4"/>
  <c r="K131" i="4"/>
  <c r="K128" i="4" s="1"/>
  <c r="Q51" i="1" s="1"/>
  <c r="K126" i="4"/>
  <c r="K125" i="4"/>
  <c r="I127" i="4"/>
  <c r="J127" i="4" s="1"/>
  <c r="I126" i="4"/>
  <c r="I125" i="4"/>
  <c r="I124" i="4"/>
  <c r="K122" i="4"/>
  <c r="K120" i="4" s="1"/>
  <c r="Q49" i="1" s="1"/>
  <c r="I122" i="4"/>
  <c r="J122" i="4" s="1"/>
  <c r="I121" i="4"/>
  <c r="J121" i="4"/>
  <c r="K119" i="4"/>
  <c r="K109" i="4"/>
  <c r="K108" i="4"/>
  <c r="K107" i="4" s="1"/>
  <c r="Q44" i="1" s="1"/>
  <c r="K98" i="4"/>
  <c r="K92" i="4"/>
  <c r="K91" i="4" s="1"/>
  <c r="Q40" i="1"/>
  <c r="K93" i="4"/>
  <c r="I93" i="4"/>
  <c r="I92" i="4"/>
  <c r="K76" i="4"/>
  <c r="K74" i="4"/>
  <c r="I72" i="4"/>
  <c r="I71" i="4" s="1"/>
  <c r="J35" i="1" s="1"/>
  <c r="N35" i="1" s="1"/>
  <c r="K72" i="4"/>
  <c r="K71" i="4" s="1"/>
  <c r="Q35" i="1"/>
  <c r="K68" i="4"/>
  <c r="K67" i="4" s="1"/>
  <c r="Q34" i="1" s="1"/>
  <c r="I68" i="4"/>
  <c r="K57" i="4"/>
  <c r="I57" i="4" s="1"/>
  <c r="K55" i="4"/>
  <c r="K45" i="4"/>
  <c r="K32" i="4"/>
  <c r="K26" i="4" s="1"/>
  <c r="Q24" i="1" s="1"/>
  <c r="I32" i="4"/>
  <c r="J32" i="4" s="1"/>
  <c r="I31" i="4"/>
  <c r="J31" i="4"/>
  <c r="K31" i="4"/>
  <c r="K30" i="4"/>
  <c r="K29" i="4"/>
  <c r="K28" i="4"/>
  <c r="J192" i="4"/>
  <c r="A81" i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247" i="4"/>
  <c r="A252" i="4" s="1"/>
  <c r="A261" i="4" s="1"/>
  <c r="A268" i="4" s="1"/>
  <c r="A271" i="4" s="1"/>
  <c r="A276" i="4" s="1"/>
  <c r="A279" i="4" s="1"/>
  <c r="A282" i="4" s="1"/>
  <c r="A285" i="4" s="1"/>
  <c r="A288" i="4" s="1"/>
  <c r="A293" i="4" s="1"/>
  <c r="A298" i="4" s="1"/>
  <c r="A303" i="4" s="1"/>
  <c r="A120" i="4"/>
  <c r="A123" i="4"/>
  <c r="A128" i="4" s="1"/>
  <c r="A133" i="4"/>
  <c r="A140" i="4" s="1"/>
  <c r="A143" i="4" s="1"/>
  <c r="A147" i="4" s="1"/>
  <c r="A154" i="4" s="1"/>
  <c r="A161" i="4" s="1"/>
  <c r="A164" i="4" s="1"/>
  <c r="A167" i="4" s="1"/>
  <c r="A174" i="4" s="1"/>
  <c r="A177" i="4" s="1"/>
  <c r="A179" i="4" s="1"/>
  <c r="A182" i="4" s="1"/>
  <c r="A185" i="4" s="1"/>
  <c r="A188" i="4" s="1"/>
  <c r="A191" i="4" s="1"/>
  <c r="A196" i="4" s="1"/>
  <c r="A203" i="4" s="1"/>
  <c r="A210" i="4" s="1"/>
  <c r="A212" i="4" s="1"/>
  <c r="A214" i="4" s="1"/>
  <c r="A216" i="4" s="1"/>
  <c r="A218" i="4" s="1"/>
  <c r="A221" i="4" s="1"/>
  <c r="A224" i="4" s="1"/>
  <c r="A227" i="4" s="1"/>
  <c r="A230" i="4" s="1"/>
  <c r="A235" i="4" s="1"/>
  <c r="A49" i="1"/>
  <c r="A50" i="1" s="1"/>
  <c r="A51" i="1" s="1"/>
  <c r="A52" i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O79" i="1"/>
  <c r="M79" i="1"/>
  <c r="L79" i="1"/>
  <c r="K79" i="1"/>
  <c r="I79" i="1"/>
  <c r="H79" i="1"/>
  <c r="I307" i="4"/>
  <c r="J307" i="4" s="1"/>
  <c r="I306" i="4"/>
  <c r="J306" i="4" s="1"/>
  <c r="I305" i="4"/>
  <c r="I304" i="4"/>
  <c r="J304" i="4"/>
  <c r="I302" i="4"/>
  <c r="J302" i="4" s="1"/>
  <c r="I301" i="4"/>
  <c r="I300" i="4"/>
  <c r="J300" i="4" s="1"/>
  <c r="I299" i="4"/>
  <c r="I297" i="4"/>
  <c r="J297" i="4"/>
  <c r="I296" i="4"/>
  <c r="J296" i="4"/>
  <c r="I295" i="4"/>
  <c r="J295" i="4" s="1"/>
  <c r="I294" i="4"/>
  <c r="I292" i="4"/>
  <c r="I291" i="4"/>
  <c r="I290" i="4"/>
  <c r="I287" i="4"/>
  <c r="I286" i="4"/>
  <c r="J286" i="4" s="1"/>
  <c r="J285" i="4" s="1"/>
  <c r="K285" i="4"/>
  <c r="Q89" i="1" s="1"/>
  <c r="I284" i="4"/>
  <c r="I283" i="4"/>
  <c r="K282" i="4"/>
  <c r="Q88" i="1" s="1"/>
  <c r="I281" i="4"/>
  <c r="J281" i="4"/>
  <c r="I280" i="4"/>
  <c r="I279" i="4" s="1"/>
  <c r="J87" i="1" s="1"/>
  <c r="K279" i="4"/>
  <c r="Q87" i="1" s="1"/>
  <c r="I278" i="4"/>
  <c r="J278" i="4"/>
  <c r="I277" i="4"/>
  <c r="I276" i="4" s="1"/>
  <c r="K276" i="4"/>
  <c r="Q86" i="1"/>
  <c r="I275" i="4"/>
  <c r="J275" i="4" s="1"/>
  <c r="I274" i="4"/>
  <c r="J274" i="4" s="1"/>
  <c r="I273" i="4"/>
  <c r="I271" i="4" s="1"/>
  <c r="J85" i="1" s="1"/>
  <c r="I272" i="4"/>
  <c r="K293" i="4"/>
  <c r="Q91" i="1" s="1"/>
  <c r="K303" i="4"/>
  <c r="Q93" i="1" s="1"/>
  <c r="K271" i="4"/>
  <c r="Q85" i="1" s="1"/>
  <c r="K288" i="4"/>
  <c r="Q90" i="1"/>
  <c r="K298" i="4"/>
  <c r="Q92" i="1" s="1"/>
  <c r="I187" i="4"/>
  <c r="J187" i="4" s="1"/>
  <c r="J185" i="4" s="1"/>
  <c r="I186" i="4"/>
  <c r="J186" i="4"/>
  <c r="I166" i="4"/>
  <c r="I165" i="4"/>
  <c r="I163" i="4"/>
  <c r="I162" i="4"/>
  <c r="J162" i="4" s="1"/>
  <c r="K161" i="4"/>
  <c r="Q57" i="1"/>
  <c r="I142" i="4"/>
  <c r="J142" i="4"/>
  <c r="I141" i="4"/>
  <c r="J141" i="4" s="1"/>
  <c r="J140" i="4" s="1"/>
  <c r="K140" i="4"/>
  <c r="Q53" i="1" s="1"/>
  <c r="I246" i="4"/>
  <c r="I270" i="4"/>
  <c r="I269" i="4"/>
  <c r="J269" i="4" s="1"/>
  <c r="K182" i="4"/>
  <c r="Q63" i="1" s="1"/>
  <c r="I184" i="4"/>
  <c r="I183" i="4"/>
  <c r="J260" i="4"/>
  <c r="J258" i="4"/>
  <c r="J256" i="4"/>
  <c r="J254" i="4"/>
  <c r="J259" i="4"/>
  <c r="J257" i="4"/>
  <c r="J255" i="4"/>
  <c r="J251" i="4"/>
  <c r="J250" i="4"/>
  <c r="J249" i="4"/>
  <c r="J181" i="4"/>
  <c r="J176" i="4"/>
  <c r="J132" i="4"/>
  <c r="J131" i="4"/>
  <c r="J130" i="4"/>
  <c r="J29" i="4"/>
  <c r="J109" i="4"/>
  <c r="J108" i="4"/>
  <c r="J98" i="4"/>
  <c r="J30" i="4"/>
  <c r="J28" i="4"/>
  <c r="B19" i="4"/>
  <c r="C19" i="4" s="1"/>
  <c r="D19" i="4" s="1"/>
  <c r="E19" i="4" s="1"/>
  <c r="F19" i="4" s="1"/>
  <c r="G19" i="4" s="1"/>
  <c r="H19" i="4" s="1"/>
  <c r="I19" i="4" s="1"/>
  <c r="J19" i="4" s="1"/>
  <c r="K19" i="4" s="1"/>
  <c r="J193" i="4"/>
  <c r="J194" i="4"/>
  <c r="J195" i="4"/>
  <c r="B20" i="1"/>
  <c r="C20" i="1"/>
  <c r="D20" i="1" s="1"/>
  <c r="E20" i="1" s="1"/>
  <c r="F20" i="1" s="1"/>
  <c r="G20" i="1" s="1"/>
  <c r="H20" i="1" s="1"/>
  <c r="I20" i="1"/>
  <c r="J20" i="1" s="1"/>
  <c r="K20" i="1" s="1"/>
  <c r="L20" i="1" s="1"/>
  <c r="M20" i="1" s="1"/>
  <c r="N20" i="1" s="1"/>
  <c r="O20" i="1" s="1"/>
  <c r="P20" i="1" s="1"/>
  <c r="Q20" i="1" s="1"/>
  <c r="R20" i="1" s="1"/>
  <c r="S20" i="1" s="1"/>
  <c r="K244" i="4"/>
  <c r="Q80" i="1" s="1"/>
  <c r="J175" i="4"/>
  <c r="J174" i="4" s="1"/>
  <c r="K185" i="4"/>
  <c r="Q64" i="1"/>
  <c r="J180" i="4"/>
  <c r="J81" i="1"/>
  <c r="P81" i="1" s="1"/>
  <c r="J126" i="4"/>
  <c r="P66" i="1"/>
  <c r="J289" i="4"/>
  <c r="J291" i="4"/>
  <c r="J246" i="4"/>
  <c r="J265" i="4"/>
  <c r="J283" i="4"/>
  <c r="J282" i="4"/>
  <c r="J34" i="4"/>
  <c r="J66" i="4"/>
  <c r="J292" i="4"/>
  <c r="J151" i="4"/>
  <c r="J80" i="4"/>
  <c r="J160" i="4"/>
  <c r="J231" i="4"/>
  <c r="J230" i="4" s="1"/>
  <c r="J39" i="4"/>
  <c r="J264" i="4"/>
  <c r="J239" i="4"/>
  <c r="J272" i="4"/>
  <c r="J158" i="4"/>
  <c r="J301" i="4"/>
  <c r="J200" i="4"/>
  <c r="K62" i="4"/>
  <c r="Q33" i="1" s="1"/>
  <c r="J43" i="4"/>
  <c r="J172" i="4"/>
  <c r="J183" i="4"/>
  <c r="J299" i="4"/>
  <c r="J305" i="4"/>
  <c r="J236" i="4"/>
  <c r="J199" i="4"/>
  <c r="J168" i="4"/>
  <c r="J204" i="4"/>
  <c r="I222" i="4"/>
  <c r="J222" i="4" s="1"/>
  <c r="I282" i="4"/>
  <c r="J88" i="1"/>
  <c r="J284" i="4"/>
  <c r="K216" i="4"/>
  <c r="Q72" i="1"/>
  <c r="I140" i="4"/>
  <c r="J53" i="1" s="1"/>
  <c r="I230" i="4"/>
  <c r="J77" i="1" s="1"/>
  <c r="P77" i="1" s="1"/>
  <c r="J92" i="4"/>
  <c r="J125" i="4"/>
  <c r="J270" i="4"/>
  <c r="J166" i="4"/>
  <c r="I26" i="4"/>
  <c r="J24" i="1" s="1"/>
  <c r="P24" i="1" s="1"/>
  <c r="J68" i="4"/>
  <c r="J156" i="4"/>
  <c r="G21" i="1"/>
  <c r="I216" i="4"/>
  <c r="J72" i="1" s="1"/>
  <c r="N72" i="1" s="1"/>
  <c r="I21" i="1"/>
  <c r="K210" i="4"/>
  <c r="Q69" i="1"/>
  <c r="I211" i="4"/>
  <c r="I210" i="4" s="1"/>
  <c r="J69" i="1"/>
  <c r="J287" i="4"/>
  <c r="K54" i="4"/>
  <c r="Q30" i="1" s="1"/>
  <c r="I55" i="4"/>
  <c r="I54" i="4" s="1"/>
  <c r="J30" i="1" s="1"/>
  <c r="I60" i="4"/>
  <c r="J60" i="4" s="1"/>
  <c r="K58" i="4"/>
  <c r="Q32" i="1" s="1"/>
  <c r="K75" i="4"/>
  <c r="Q37" i="1" s="1"/>
  <c r="I76" i="4"/>
  <c r="I35" i="4"/>
  <c r="J35" i="4" s="1"/>
  <c r="I49" i="4"/>
  <c r="J49" i="4"/>
  <c r="J41" i="4"/>
  <c r="J134" i="4"/>
  <c r="J55" i="4"/>
  <c r="J54" i="4"/>
  <c r="P35" i="1"/>
  <c r="I221" i="4"/>
  <c r="J74" i="1" s="1"/>
  <c r="P30" i="1"/>
  <c r="N30" i="1"/>
  <c r="I303" i="4"/>
  <c r="J93" i="1" s="1"/>
  <c r="N93" i="1" s="1"/>
  <c r="I154" i="4"/>
  <c r="J56" i="1" s="1"/>
  <c r="P56" i="1" s="1"/>
  <c r="K56" i="4"/>
  <c r="Q31" i="1" s="1"/>
  <c r="J86" i="1"/>
  <c r="N86" i="1" s="1"/>
  <c r="K221" i="4"/>
  <c r="Q74" i="1" s="1"/>
  <c r="J72" i="4"/>
  <c r="J71" i="4" s="1"/>
  <c r="K247" i="4"/>
  <c r="Q81" i="1"/>
  <c r="K218" i="4"/>
  <c r="Q73" i="1" s="1"/>
  <c r="J221" i="4"/>
  <c r="J247" i="4"/>
  <c r="J184" i="4"/>
  <c r="I182" i="4"/>
  <c r="J63" i="1" s="1"/>
  <c r="N63" i="1" s="1"/>
  <c r="I114" i="4"/>
  <c r="J114" i="4" s="1"/>
  <c r="K113" i="4"/>
  <c r="Q46" i="1"/>
  <c r="N44" i="1"/>
  <c r="J78" i="4"/>
  <c r="J182" i="4"/>
  <c r="J100" i="4"/>
  <c r="I235" i="4"/>
  <c r="J78" i="1" s="1"/>
  <c r="N81" i="1"/>
  <c r="K103" i="4"/>
  <c r="Q43" i="1" s="1"/>
  <c r="J294" i="4"/>
  <c r="I293" i="4"/>
  <c r="J91" i="1"/>
  <c r="N91" i="1" s="1"/>
  <c r="I228" i="4"/>
  <c r="I227" i="4" s="1"/>
  <c r="J76" i="1" s="1"/>
  <c r="K227" i="4"/>
  <c r="Q76" i="1" s="1"/>
  <c r="J245" i="4"/>
  <c r="J244" i="4" s="1"/>
  <c r="I244" i="4"/>
  <c r="J112" i="4"/>
  <c r="J290" i="4"/>
  <c r="J288" i="4" s="1"/>
  <c r="I51" i="4"/>
  <c r="J51" i="4" s="1"/>
  <c r="J80" i="1"/>
  <c r="P63" i="1"/>
  <c r="N80" i="1"/>
  <c r="P80" i="1"/>
  <c r="N82" i="1" l="1"/>
  <c r="P82" i="1"/>
  <c r="N41" i="1"/>
  <c r="P41" i="1"/>
  <c r="J113" i="4"/>
  <c r="P60" i="1"/>
  <c r="N60" i="1"/>
  <c r="N78" i="1"/>
  <c r="P78" i="1"/>
  <c r="P85" i="1"/>
  <c r="N85" i="1"/>
  <c r="I143" i="4"/>
  <c r="J54" i="1" s="1"/>
  <c r="P54" i="1" s="1"/>
  <c r="I178" i="4"/>
  <c r="I185" i="4"/>
  <c r="J64" i="1" s="1"/>
  <c r="J280" i="4"/>
  <c r="J279" i="4" s="1"/>
  <c r="I225" i="4"/>
  <c r="J26" i="4"/>
  <c r="J293" i="4"/>
  <c r="J196" i="4"/>
  <c r="J144" i="4"/>
  <c r="J143" i="4" s="1"/>
  <c r="K143" i="4"/>
  <c r="Q54" i="1" s="1"/>
  <c r="I167" i="4"/>
  <c r="J59" i="1" s="1"/>
  <c r="I196" i="4"/>
  <c r="J67" i="1" s="1"/>
  <c r="N67" i="1" s="1"/>
  <c r="J273" i="4"/>
  <c r="K212" i="4"/>
  <c r="Q70" i="1" s="1"/>
  <c r="J179" i="4"/>
  <c r="I288" i="4"/>
  <c r="J90" i="1" s="1"/>
  <c r="K94" i="4"/>
  <c r="Q41" i="1" s="1"/>
  <c r="J147" i="4"/>
  <c r="I77" i="4"/>
  <c r="J38" i="1" s="1"/>
  <c r="P38" i="1" s="1"/>
  <c r="J46" i="4"/>
  <c r="I50" i="4"/>
  <c r="J29" i="1" s="1"/>
  <c r="I215" i="4"/>
  <c r="J107" i="4"/>
  <c r="J154" i="4"/>
  <c r="I37" i="4"/>
  <c r="J26" i="1" s="1"/>
  <c r="N26" i="1" s="1"/>
  <c r="I120" i="4"/>
  <c r="J49" i="1" s="1"/>
  <c r="P49" i="1" s="1"/>
  <c r="J191" i="4"/>
  <c r="K82" i="4"/>
  <c r="Q39" i="1" s="1"/>
  <c r="K191" i="4"/>
  <c r="Q66" i="1" s="1"/>
  <c r="J94" i="4"/>
  <c r="K21" i="1"/>
  <c r="J167" i="4"/>
  <c r="I58" i="4"/>
  <c r="J32" i="1" s="1"/>
  <c r="J77" i="4"/>
  <c r="J50" i="4"/>
  <c r="N24" i="1"/>
  <c r="I113" i="4"/>
  <c r="J46" i="1" s="1"/>
  <c r="I110" i="4"/>
  <c r="J45" i="1" s="1"/>
  <c r="I46" i="4"/>
  <c r="J28" i="1" s="1"/>
  <c r="I285" i="4"/>
  <c r="J89" i="1" s="1"/>
  <c r="I67" i="4"/>
  <c r="J34" i="1" s="1"/>
  <c r="I298" i="4"/>
  <c r="J92" i="1" s="1"/>
  <c r="N92" i="1" s="1"/>
  <c r="I91" i="4"/>
  <c r="J40" i="1" s="1"/>
  <c r="N40" i="1" s="1"/>
  <c r="J120" i="4"/>
  <c r="I261" i="4"/>
  <c r="J83" i="1" s="1"/>
  <c r="P91" i="1"/>
  <c r="J128" i="4"/>
  <c r="I268" i="4"/>
  <c r="J84" i="1" s="1"/>
  <c r="K46" i="4"/>
  <c r="Q28" i="1" s="1"/>
  <c r="J67" i="4"/>
  <c r="M21" i="1"/>
  <c r="D20" i="4"/>
  <c r="P90" i="1"/>
  <c r="N90" i="1"/>
  <c r="N29" i="1"/>
  <c r="P29" i="1"/>
  <c r="N46" i="1"/>
  <c r="P46" i="1"/>
  <c r="P45" i="1"/>
  <c r="N45" i="1"/>
  <c r="P28" i="1"/>
  <c r="N28" i="1"/>
  <c r="P83" i="1"/>
  <c r="N83" i="1"/>
  <c r="J79" i="1"/>
  <c r="N76" i="1"/>
  <c r="P76" i="1"/>
  <c r="P74" i="1"/>
  <c r="N74" i="1"/>
  <c r="K118" i="4"/>
  <c r="Q48" i="1" s="1"/>
  <c r="I119" i="4"/>
  <c r="I218" i="4"/>
  <c r="J73" i="1" s="1"/>
  <c r="J219" i="4"/>
  <c r="J218" i="4" s="1"/>
  <c r="J25" i="4"/>
  <c r="I23" i="4"/>
  <c r="P53" i="1"/>
  <c r="N53" i="1"/>
  <c r="N39" i="1"/>
  <c r="P39" i="1"/>
  <c r="N69" i="1"/>
  <c r="P69" i="1"/>
  <c r="I164" i="4"/>
  <c r="J58" i="1" s="1"/>
  <c r="J165" i="4"/>
  <c r="J164" i="4" s="1"/>
  <c r="J261" i="4"/>
  <c r="J303" i="4"/>
  <c r="L21" i="1"/>
  <c r="P62" i="1"/>
  <c r="N62" i="1"/>
  <c r="J271" i="4"/>
  <c r="K44" i="4"/>
  <c r="Q27" i="1" s="1"/>
  <c r="I45" i="4"/>
  <c r="I212" i="4"/>
  <c r="J70" i="1" s="1"/>
  <c r="J213" i="4"/>
  <c r="J212" i="4" s="1"/>
  <c r="I133" i="4"/>
  <c r="J52" i="1" s="1"/>
  <c r="J136" i="4"/>
  <c r="J133" i="4" s="1"/>
  <c r="J205" i="4"/>
  <c r="J203" i="4" s="1"/>
  <c r="I203" i="4"/>
  <c r="J68" i="1" s="1"/>
  <c r="J235" i="4"/>
  <c r="I161" i="4"/>
  <c r="J57" i="1" s="1"/>
  <c r="J163" i="4"/>
  <c r="I102" i="4"/>
  <c r="K99" i="4"/>
  <c r="Q42" i="1" s="1"/>
  <c r="P86" i="1"/>
  <c r="J211" i="4"/>
  <c r="J210" i="4" s="1"/>
  <c r="N54" i="1"/>
  <c r="J228" i="4"/>
  <c r="J227" i="4" s="1"/>
  <c r="N77" i="1"/>
  <c r="J277" i="4"/>
  <c r="J276" i="4" s="1"/>
  <c r="K73" i="4"/>
  <c r="Q36" i="1" s="1"/>
  <c r="I74" i="4"/>
  <c r="J65" i="4"/>
  <c r="J62" i="4" s="1"/>
  <c r="I62" i="4"/>
  <c r="J33" i="1" s="1"/>
  <c r="J161" i="4"/>
  <c r="I103" i="4"/>
  <c r="J43" i="1" s="1"/>
  <c r="J104" i="4"/>
  <c r="J103" i="4" s="1"/>
  <c r="P93" i="1"/>
  <c r="I147" i="4"/>
  <c r="J55" i="1" s="1"/>
  <c r="P88" i="1"/>
  <c r="N88" i="1"/>
  <c r="J57" i="4"/>
  <c r="J56" i="4" s="1"/>
  <c r="I56" i="4"/>
  <c r="J31" i="1" s="1"/>
  <c r="I123" i="4"/>
  <c r="J50" i="1" s="1"/>
  <c r="J124" i="4"/>
  <c r="J123" i="4" s="1"/>
  <c r="I36" i="4"/>
  <c r="J36" i="4" s="1"/>
  <c r="J33" i="4" s="1"/>
  <c r="K33" i="4"/>
  <c r="Q25" i="1" s="1"/>
  <c r="H21" i="1"/>
  <c r="J37" i="4"/>
  <c r="P51" i="1"/>
  <c r="N51" i="1"/>
  <c r="J252" i="4"/>
  <c r="J76" i="4"/>
  <c r="J75" i="4" s="1"/>
  <c r="I75" i="4"/>
  <c r="J37" i="1" s="1"/>
  <c r="J298" i="4"/>
  <c r="N56" i="1"/>
  <c r="P72" i="1"/>
  <c r="P87" i="1"/>
  <c r="N87" i="1"/>
  <c r="J268" i="4"/>
  <c r="K188" i="4"/>
  <c r="Q65" i="1" s="1"/>
  <c r="I189" i="4"/>
  <c r="K252" i="4"/>
  <c r="Q82" i="1" s="1"/>
  <c r="J23" i="4"/>
  <c r="J93" i="4"/>
  <c r="J91" i="4" s="1"/>
  <c r="I177" i="4" l="1"/>
  <c r="J61" i="1" s="1"/>
  <c r="J178" i="4"/>
  <c r="J177" i="4" s="1"/>
  <c r="P26" i="1"/>
  <c r="P40" i="1"/>
  <c r="P84" i="1"/>
  <c r="N84" i="1"/>
  <c r="N79" i="1" s="1"/>
  <c r="P89" i="1"/>
  <c r="N89" i="1"/>
  <c r="J225" i="4"/>
  <c r="J224" i="4" s="1"/>
  <c r="I224" i="4"/>
  <c r="J75" i="1" s="1"/>
  <c r="N64" i="1"/>
  <c r="P64" i="1"/>
  <c r="N32" i="1"/>
  <c r="P32" i="1"/>
  <c r="N49" i="1"/>
  <c r="P67" i="1"/>
  <c r="P92" i="1"/>
  <c r="I214" i="4"/>
  <c r="J71" i="1" s="1"/>
  <c r="J215" i="4"/>
  <c r="J214" i="4" s="1"/>
  <c r="N59" i="1"/>
  <c r="P59" i="1"/>
  <c r="I243" i="4"/>
  <c r="P34" i="1"/>
  <c r="N34" i="1"/>
  <c r="N38" i="1"/>
  <c r="J102" i="4"/>
  <c r="J99" i="4" s="1"/>
  <c r="I99" i="4"/>
  <c r="J42" i="1" s="1"/>
  <c r="P58" i="1"/>
  <c r="N58" i="1"/>
  <c r="P37" i="1"/>
  <c r="N37" i="1"/>
  <c r="P33" i="1"/>
  <c r="N33" i="1"/>
  <c r="P52" i="1"/>
  <c r="N52" i="1"/>
  <c r="N50" i="1"/>
  <c r="P50" i="1"/>
  <c r="N31" i="1"/>
  <c r="P31" i="1"/>
  <c r="N57" i="1"/>
  <c r="P57" i="1"/>
  <c r="N73" i="1"/>
  <c r="P73" i="1"/>
  <c r="N43" i="1"/>
  <c r="P43" i="1"/>
  <c r="J23" i="1"/>
  <c r="I22" i="4"/>
  <c r="J189" i="4"/>
  <c r="J188" i="4" s="1"/>
  <c r="I188" i="4"/>
  <c r="J65" i="1" s="1"/>
  <c r="I33" i="4"/>
  <c r="J25" i="1" s="1"/>
  <c r="I73" i="4"/>
  <c r="J36" i="1" s="1"/>
  <c r="J74" i="4"/>
  <c r="J73" i="4" s="1"/>
  <c r="N70" i="1"/>
  <c r="P70" i="1"/>
  <c r="J119" i="4"/>
  <c r="J118" i="4" s="1"/>
  <c r="I118" i="4"/>
  <c r="N68" i="1"/>
  <c r="P68" i="1"/>
  <c r="P55" i="1"/>
  <c r="N55" i="1"/>
  <c r="I44" i="4"/>
  <c r="J27" i="1" s="1"/>
  <c r="J45" i="4"/>
  <c r="J44" i="4" s="1"/>
  <c r="P71" i="1" l="1"/>
  <c r="N71" i="1"/>
  <c r="P75" i="1"/>
  <c r="N75" i="1"/>
  <c r="P61" i="1"/>
  <c r="N61" i="1"/>
  <c r="N65" i="1"/>
  <c r="P65" i="1"/>
  <c r="J48" i="1"/>
  <c r="I117" i="4"/>
  <c r="I20" i="4" s="1"/>
  <c r="N23" i="1"/>
  <c r="P23" i="1"/>
  <c r="J22" i="1"/>
  <c r="P36" i="1"/>
  <c r="N36" i="1"/>
  <c r="N42" i="1"/>
  <c r="P42" i="1"/>
  <c r="P27" i="1"/>
  <c r="N27" i="1"/>
  <c r="P25" i="1"/>
  <c r="N25" i="1"/>
  <c r="N22" i="1" l="1"/>
  <c r="J47" i="1"/>
  <c r="N48" i="1"/>
  <c r="N47" i="1" s="1"/>
  <c r="P48" i="1"/>
  <c r="J21" i="1"/>
  <c r="N21" i="1" l="1"/>
</calcChain>
</file>

<file path=xl/sharedStrings.xml><?xml version="1.0" encoding="utf-8"?>
<sst xmlns="http://schemas.openxmlformats.org/spreadsheetml/2006/main" count="873" uniqueCount="137">
  <si>
    <t>№ п/п</t>
  </si>
  <si>
    <t>Адрес МКД</t>
  </si>
  <si>
    <t>Общая площадь МКД, всего</t>
  </si>
  <si>
    <t>Стоимость капитального ремонта</t>
  </si>
  <si>
    <t>Плановая дата завершения работ</t>
  </si>
  <si>
    <t>за счет средств Фонда</t>
  </si>
  <si>
    <t>за счет средств бюджета субъекта Российской Федерации</t>
  </si>
  <si>
    <t>за счет средств местного бюджета</t>
  </si>
  <si>
    <t>чел.</t>
  </si>
  <si>
    <t>руб.</t>
  </si>
  <si>
    <t>Х</t>
  </si>
  <si>
    <t>всего</t>
  </si>
  <si>
    <t>в том числе</t>
  </si>
  <si>
    <t>Количество жителей, зарегистрированных в МКД на дату утверждения краткосрочного плана</t>
  </si>
  <si>
    <t>Итого по городскому округу ЗАТО Северск</t>
  </si>
  <si>
    <t>ремонт</t>
  </si>
  <si>
    <t>Вид элемента строительных конструкций, оборудования, инженерных систем</t>
  </si>
  <si>
    <t xml:space="preserve">Вид работы (услуги) по капитальному ремонту </t>
  </si>
  <si>
    <t>Стоимость работы (услуги), руб.</t>
  </si>
  <si>
    <t>№
п/п</t>
  </si>
  <si>
    <t>за счет средств собственников 
помещений в МКД</t>
  </si>
  <si>
    <t>за счет других не запрещенных законом источников</t>
  </si>
  <si>
    <t>строительный контроль</t>
  </si>
  <si>
    <t>Итого</t>
  </si>
  <si>
    <t>К</t>
  </si>
  <si>
    <t>МКД - многоквартирный дом;</t>
  </si>
  <si>
    <t>разработка проектной документации, включая проведение проверки достоверности определения сметной стоимости</t>
  </si>
  <si>
    <t>Код МКД</t>
  </si>
  <si>
    <t>ПСД</t>
  </si>
  <si>
    <t>Вид работы (услуги) 
по капитальному ремонту &lt;2&gt;</t>
  </si>
  <si>
    <t>Площадь помещений в МКД</t>
  </si>
  <si>
    <t>Способ формирования фонда капитального ремонта многоквартирного дома &lt;3&gt;</t>
  </si>
  <si>
    <t xml:space="preserve">&lt;1&gt; </t>
  </si>
  <si>
    <t>СМР</t>
  </si>
  <si>
    <t xml:space="preserve">Итого по городскому округу ЗАТО Северск </t>
  </si>
  <si>
    <t xml:space="preserve">Всего по городскому округу ЗАТО Северск </t>
  </si>
  <si>
    <t>замена</t>
  </si>
  <si>
    <t>ЛО</t>
  </si>
  <si>
    <t>ПСД, СМР</t>
  </si>
  <si>
    <t>лифтовое оборудование (подъезд № 1)</t>
  </si>
  <si>
    <t xml:space="preserve">разработка проектной документации, включая проведение проверки достоверности определения сметной стоимости </t>
  </si>
  <si>
    <t>г. Северск, пр-кт Коммунистический, д. 100</t>
  </si>
  <si>
    <t>г. Северск, ул. Солнечная, д. 11</t>
  </si>
  <si>
    <t>г. Северск, пр-кт Коммунистический, д. 161</t>
  </si>
  <si>
    <t>г. Северск, ул. Курчатова, д. 15</t>
  </si>
  <si>
    <t>г. Северск, ул. Курчатова, д. 11</t>
  </si>
  <si>
    <t>2026 год</t>
  </si>
  <si>
    <t>2027 год</t>
  </si>
  <si>
    <t>2028 год</t>
  </si>
  <si>
    <t>г. Северск, ул. Победы, д. 39</t>
  </si>
  <si>
    <t>г. Северск, ул. Курчатова, д. 26</t>
  </si>
  <si>
    <t>г. Северск, ул. Победы, д. 31</t>
  </si>
  <si>
    <t>г. Северск, пр-кт Коммунистический, д. 108</t>
  </si>
  <si>
    <t>крыша</t>
  </si>
  <si>
    <t>г. Северск, ул. Мира, д. 3</t>
  </si>
  <si>
    <t>Д</t>
  </si>
  <si>
    <t>несущие и ограждающие ненесущие конструкции, не отнесенные в соответствии с законодательством о градостроительной деятельности к реконструкции объектов капитального строительства</t>
  </si>
  <si>
    <t>г. Северск, пр-кт Коммунистический, д. 117</t>
  </si>
  <si>
    <t>внутридомовая инженерная система теплоснабжения</t>
  </si>
  <si>
    <t>внутридомовая инженерная система холодного водоснабжения</t>
  </si>
  <si>
    <t>внутридомовая инженерная система горячего водоснабжения</t>
  </si>
  <si>
    <t>г. Северск, ул. Калинина, д. 2</t>
  </si>
  <si>
    <t>г. Северск, ул. Транспортная, д. 4</t>
  </si>
  <si>
    <t>г. Северск, ул. Калинина, д. 18</t>
  </si>
  <si>
    <t>г. Северск, ул. Ленина, д. 44</t>
  </si>
  <si>
    <t>г. Северск, ул. Калинина, д. 70</t>
  </si>
  <si>
    <t>П</t>
  </si>
  <si>
    <t>г. Северск, ул. Калинина, д. 74</t>
  </si>
  <si>
    <t>г. Северск, ул. Курчатова, д. 38</t>
  </si>
  <si>
    <t>г. Северск, ул. Транспортная, д. 20</t>
  </si>
  <si>
    <t>г. Северск, ул. Транспортная, д. 22</t>
  </si>
  <si>
    <t>г. Северск, ул. Транспортная, д. 24</t>
  </si>
  <si>
    <t>г. Северск, ул. Транспортная, д. 26</t>
  </si>
  <si>
    <t>г. Северск, ул. Мира, д. 22</t>
  </si>
  <si>
    <t>г. Северск, ул. Транспортная, д. 70</t>
  </si>
  <si>
    <t>г. Северск, ул. Транспортная, д. 72</t>
  </si>
  <si>
    <t>г. Северск, ул. Транспортная, д. 66</t>
  </si>
  <si>
    <t>г. Северск, ул. Курчатова, д. 19</t>
  </si>
  <si>
    <t>г. Северск, пр-кт Коммунистический, д. 50</t>
  </si>
  <si>
    <t>ТС ХВС ГВС</t>
  </si>
  <si>
    <t>К НОК</t>
  </si>
  <si>
    <t>1972, 1973</t>
  </si>
  <si>
    <t>п. Самусь, ул. Кирова, д. 5</t>
  </si>
  <si>
    <t>разработка проектной документации, включая проведение проверки достоверности определения сметной стоимости (ремонт)</t>
  </si>
  <si>
    <t>переустройство невентилируемой крыши на вентилируемую крышу</t>
  </si>
  <si>
    <t>г. Северск, ул. Победы, д. 19</t>
  </si>
  <si>
    <t>ЛО К</t>
  </si>
  <si>
    <t>ТС ГВС</t>
  </si>
  <si>
    <t>п. Самусь, ул. Ленина, д. 22а</t>
  </si>
  <si>
    <t>п. Самусь, ул. Пекарского, д. 20</t>
  </si>
  <si>
    <t xml:space="preserve">ремонт </t>
  </si>
  <si>
    <t>г. Северск, ул. Советская, д. 17</t>
  </si>
  <si>
    <t>г. Северск, ул. 40 лет Октября, д. 14</t>
  </si>
  <si>
    <t>г. Северск, ул. Советская, д. 19</t>
  </si>
  <si>
    <t>г. Северск, ул. Калинина, д. 64</t>
  </si>
  <si>
    <t>г. Северск, ул. Калинина, д. 66</t>
  </si>
  <si>
    <t>г. Северск, ул. Калинина, д. 85</t>
  </si>
  <si>
    <t>г. Северск, ул. Калинина, д. 27</t>
  </si>
  <si>
    <t>лифтовое оборудование (подъезд № 3)</t>
  </si>
  <si>
    <t>лифтовое оборудование (подъезд № 4)</t>
  </si>
  <si>
    <t>лифтовое оборудование (подъезд № 2)</t>
  </si>
  <si>
    <t>разработка проектной документации, включая проведение проверки достоверности определения сметной стоимости (переустройство невентилируемой крыши на вентилируемую крышу)</t>
  </si>
  <si>
    <t>лифтовое оборудование (подъезд № 6)</t>
  </si>
  <si>
    <t>разработка проектной документации, включая проведение проверки достоверности определения сметной стоимости(переустройство невентилируемой крыши на вентилируемую крышу)</t>
  </si>
  <si>
    <t xml:space="preserve">Приложение 1 </t>
  </si>
  <si>
    <t>к постановлению</t>
  </si>
  <si>
    <t>Администрации ЗАТО Северск</t>
  </si>
  <si>
    <t>постановлением</t>
  </si>
  <si>
    <t>от 16.08.2024 № 2779-па</t>
  </si>
  <si>
    <t>ПЕРЕЧЕНЬ</t>
  </si>
  <si>
    <t xml:space="preserve">многоквартирных домов ЗАТО Северск, включенных в краткосрочный план реализации в 2026 - 2028 годах Региональной программы капитального ремонта общего имущества в многоквартирных домах,  </t>
  </si>
  <si>
    <t xml:space="preserve">     расположенных на территории Томской области</t>
  </si>
  <si>
    <t>Вид элемента строительных конструкций, 
оборудования, инженерных систем &lt;1&gt;</t>
  </si>
  <si>
    <t>Год ввода в эксплуата-цию</t>
  </si>
  <si>
    <t>Удельная стоимость капитального ремонта 1 кв.м общей площади помещений МКД</t>
  </si>
  <si>
    <t>Предельная стоимость капитального ремонта 1 кв.м общей площади помещений МКД</t>
  </si>
  <si>
    <t>кв.м</t>
  </si>
  <si>
    <t>руб./кв.м</t>
  </si>
  <si>
    <t>выбирается из списка: ЭС - ремонт внутридомовых инженерных систем электроснабжения; ГС - ремонт внутридомовых инженерных систем газоснабжения; ТС - ремонт внутридомовых инженерных систем теплоснабжения; ВО - ремонт внутридомовых инженерных систем водоотведения; ЛО - ремонт или замена лифтового оборудования, признанного непригодным для эксплуатации, ремонт лифтовых шахт; К - ремонт крыш/переустройство невентилируемой крыши на вентилируемую крышу/устройство выходов на кровлю; ПП - ремонт подвальных помещений, относящихся к общему имуществу в многоквартирных домах; РУФ - утепление и (или) ремонт фасадов; Ф - ремонт фундаментов; ГВС - ремонт внутридомовых инженерных систем горячего водоснабжения; ХВС - ремонт внутридомовых инженерных систем холодного водоснабжения; ПУ, УУ - установка коллективных (общедомовых) приборов учета потребления ресурсов необходимых для предоставления коммунальных услуг, и (или) узлов управления и регулирования потребления этих ресурсов (тепловой энергии, горячей и холодной воды, газа); НОК - ремонт и усиление несущих и ограждающих ненесущих конструкций, не отнесенные в соответствии с законодательством о градостроительной деятельности к реконструкции объектов капитального строительства; НОКр - замена и (или) восстановление несущих строительных конструкций многоквартирного дома и (или) инженерных сетей многоквартирного дома, отнесенные в соответствии с законодательством о градостроительной деятельности к реконструкции объектов капитального строительства; П - устройство, ремонт пандусов и иные работы по приспособлению общего имущества в многоквартирном доме в целях обеспечения его доступности для инвалидов и других маломобильных групп населения;</t>
  </si>
  <si>
    <t xml:space="preserve">&lt;2&gt; </t>
  </si>
  <si>
    <t>выбирается из списка: ПСД, СМР - разработка проектно-сметной документации, включая проведение проверки достоверности определения сметной стоимости и выполнение работ по капитальному ремонту и осуществлению строительного контроля; ПСД, СМР (н) - разработка проектно-сметной документации, включая проведение проверки достоверности определения сметной стоимости и начало работ по капитальному ремонту; СМР (з) - завершение работ по капитальному ремонту и осуществление строительного контроля; ПСД - разработка проектно-сметной документации, включая проведение проверки достоверности определения сметной стоимости; СМР - выполнение работ по капитальному ремонту и осуществление строительного контроля;</t>
  </si>
  <si>
    <t xml:space="preserve">&lt;3&gt; </t>
  </si>
  <si>
    <t>выбирается из списка: 1 - счет регионального оператора; 2 - специальный счет, владельцем которого является региональный оператор; 3 - специальный счет, владельцем которого является управляющая компания; 4 - специальный счет, владельцем которого является товарищество собственников жилья; 5 - специальный счет, владельцем которого является жилищный кооператив; 6 - специальный счет, владельцем которого является лицо, не указанное в кодах 2 - 5;</t>
  </si>
  <si>
    <t>Площадь помещений МКД, кв.м</t>
  </si>
  <si>
    <t>Материал стен &lt;1&gt;</t>
  </si>
  <si>
    <t>Количе-ство этажей</t>
  </si>
  <si>
    <t>Удельная стоимость работы (услуги), руб./кв.м</t>
  </si>
  <si>
    <t>Предельная стоимость работы (услуги), руб./кв.м</t>
  </si>
  <si>
    <t>выбирается из списка: К - кирпичные, П - панельные, Д - деревянные, Пр - прочие;</t>
  </si>
  <si>
    <t>"УТВЕРЖДЕН</t>
  </si>
  <si>
    <t>Фонд - государственная корпорация - Фонд содействия реформированию жилищно-коммунального хозяйства."</t>
  </si>
  <si>
    <t xml:space="preserve"> МКД - многоквартирный дом."</t>
  </si>
  <si>
    <t>Приложение 2</t>
  </si>
  <si>
    <t xml:space="preserve">работ и услуг по капитальному ремонту общего имущества в многоквартирных домах ЗАТО Северск, включенных в краткосрочный план реализации в 2026 - 2028 годах Региональной программы капитального ремонта  </t>
  </si>
  <si>
    <t xml:space="preserve">  общего имущества в многоквартирных домах, расположенных на территории Томской области</t>
  </si>
  <si>
    <t>от _23.12.2025__№ _3081-па__</t>
  </si>
  <si>
    <t>от _23.12.2025_№ _3081-па__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</si>
</sst>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р_._-;\-* #,##0.00_р_._-;_-* &quot;-&quot;??_р_._-;_-@_-"/>
  </numFmts>
  <fonts count="5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</cellStyleXfs>
  <cellXfs count="91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2" borderId="0" xfId="0" applyFont="1" applyFill="1"/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0" fontId="1" fillId="0" borderId="0" xfId="0" applyFont="1" applyAlignment="1">
      <alignment vertical="top" wrapText="1"/>
    </xf>
    <xf numFmtId="0" fontId="3" fillId="0" borderId="0" xfId="0" applyFont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 textRotation="90" wrapText="1"/>
    </xf>
    <xf numFmtId="4" fontId="3" fillId="0" borderId="1" xfId="0" applyNumberFormat="1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0" xfId="0" applyFont="1"/>
    <xf numFmtId="1" fontId="3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4" fontId="3" fillId="0" borderId="0" xfId="0" applyNumberFormat="1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left" vertical="center" wrapText="1"/>
      <protection locked="0"/>
    </xf>
    <xf numFmtId="4" fontId="3" fillId="0" borderId="1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top"/>
    </xf>
    <xf numFmtId="1" fontId="3" fillId="0" borderId="1" xfId="0" quotePrefix="1" applyNumberFormat="1" applyFont="1" applyBorder="1" applyAlignment="1">
      <alignment horizontal="center" vertical="center"/>
    </xf>
    <xf numFmtId="3" fontId="3" fillId="0" borderId="1" xfId="0" quotePrefix="1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center"/>
    </xf>
    <xf numFmtId="2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2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 vertical="top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top" wrapText="1"/>
    </xf>
    <xf numFmtId="4" fontId="3" fillId="0" borderId="1" xfId="0" applyNumberFormat="1" applyFont="1" applyBorder="1" applyAlignment="1">
      <alignment horizontal="right" vertical="top" wrapText="1"/>
    </xf>
    <xf numFmtId="0" fontId="3" fillId="0" borderId="1" xfId="0" applyFont="1" applyBorder="1" applyAlignment="1">
      <alignment horizontal="right" vertical="top" wrapText="1"/>
    </xf>
    <xf numFmtId="4" fontId="3" fillId="0" borderId="1" xfId="0" applyNumberFormat="1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vertical="top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/>
    <xf numFmtId="0" fontId="3" fillId="0" borderId="2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top" wrapText="1"/>
    </xf>
    <xf numFmtId="0" fontId="3" fillId="0" borderId="4" xfId="0" applyFont="1" applyBorder="1" applyAlignment="1">
      <alignment vertical="center" wrapText="1"/>
    </xf>
    <xf numFmtId="4" fontId="3" fillId="0" borderId="4" xfId="0" applyNumberFormat="1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4" fontId="3" fillId="0" borderId="3" xfId="0" applyNumberFormat="1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4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vertical="top" wrapText="1"/>
    </xf>
    <xf numFmtId="4" fontId="3" fillId="0" borderId="3" xfId="0" applyNumberFormat="1" applyFont="1" applyBorder="1" applyAlignment="1">
      <alignment horizontal="right" vertical="top" wrapText="1"/>
    </xf>
    <xf numFmtId="4" fontId="3" fillId="0" borderId="0" xfId="0" applyNumberFormat="1" applyFont="1" applyAlignment="1">
      <alignment horizontal="center" vertical="center" wrapText="1"/>
    </xf>
    <xf numFmtId="4" fontId="3" fillId="0" borderId="0" xfId="0" applyNumberFormat="1" applyFont="1" applyAlignment="1">
      <alignment horizontal="center" wrapText="1"/>
    </xf>
    <xf numFmtId="0" fontId="1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 wrapText="1"/>
    </xf>
    <xf numFmtId="3" fontId="3" fillId="0" borderId="1" xfId="0" applyNumberFormat="1" applyFont="1" applyBorder="1" applyAlignment="1">
      <alignment horizontal="center" vertical="center" textRotation="90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top" wrapText="1"/>
    </xf>
    <xf numFmtId="4" fontId="3" fillId="0" borderId="1" xfId="0" applyNumberFormat="1" applyFont="1" applyBorder="1" applyAlignment="1">
      <alignment horizontal="center" vertical="center" textRotation="90" wrapText="1"/>
    </xf>
    <xf numFmtId="4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top" wrapText="1"/>
    </xf>
    <xf numFmtId="1" fontId="3" fillId="0" borderId="1" xfId="0" applyNumberFormat="1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textRotation="90" wrapText="1"/>
    </xf>
    <xf numFmtId="0" fontId="3" fillId="0" borderId="1" xfId="0" applyFont="1" applyBorder="1" applyAlignment="1" applyProtection="1">
      <alignment horizontal="left" vertical="center" wrapText="1"/>
      <protection locked="0"/>
    </xf>
    <xf numFmtId="4" fontId="3" fillId="0" borderId="1" xfId="0" applyNumberFormat="1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4" fontId="3" fillId="0" borderId="4" xfId="0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3" xfId="0" applyFont="1" applyBorder="1" applyAlignment="1" applyProtection="1">
      <alignment horizontal="left" vertical="center" wrapText="1"/>
      <protection locked="0"/>
    </xf>
    <xf numFmtId="0" fontId="3" fillId="0" borderId="1" xfId="0" applyFont="1" applyBorder="1" applyAlignment="1">
      <alignment horizontal="center" vertical="top" wrapText="1"/>
    </xf>
  </cellXfs>
  <cellStyles count="4">
    <cellStyle name="Обычный" xfId="0" builtinId="0"/>
    <cellStyle name="Обычный 2" xfId="1" xr:uid="{00000000-0005-0000-0000-000001000000}"/>
    <cellStyle name="Финансовый 2" xfId="2" xr:uid="{00000000-0005-0000-0000-000002000000}"/>
    <cellStyle name="Финансовый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99"/>
  <sheetViews>
    <sheetView view="pageLayout" zoomScale="70" zoomScaleNormal="87" zoomScaleSheetLayoutView="70" zoomScalePageLayoutView="70" workbookViewId="0">
      <selection activeCell="P4" sqref="P4:S4"/>
    </sheetView>
  </sheetViews>
  <sheetFormatPr defaultRowHeight="15.75" x14ac:dyDescent="0.25"/>
  <cols>
    <col min="1" max="1" width="4.140625" style="7" customWidth="1"/>
    <col min="2" max="2" width="6.42578125" style="7" customWidth="1"/>
    <col min="3" max="3" width="48.28515625" style="13" customWidth="1"/>
    <col min="4" max="4" width="12.140625" style="34" customWidth="1"/>
    <col min="5" max="5" width="16.42578125" style="34" customWidth="1"/>
    <col min="6" max="6" width="16.85546875" style="34" customWidth="1"/>
    <col min="7" max="7" width="12.85546875" style="34" customWidth="1"/>
    <col min="8" max="8" width="12.5703125" style="34" bestFit="1" customWidth="1"/>
    <col min="9" max="9" width="12.140625" style="34" customWidth="1"/>
    <col min="10" max="10" width="18.28515625" style="14" customWidth="1"/>
    <col min="11" max="11" width="6.7109375" style="14" customWidth="1"/>
    <col min="12" max="13" width="7" style="14" bestFit="1" customWidth="1"/>
    <col min="14" max="14" width="18.85546875" style="14" customWidth="1"/>
    <col min="15" max="15" width="15.5703125" style="14" customWidth="1"/>
    <col min="16" max="16" width="15" style="34" customWidth="1"/>
    <col min="17" max="17" width="15.42578125" style="34" customWidth="1"/>
    <col min="18" max="18" width="8.28515625" style="34" customWidth="1"/>
    <col min="19" max="19" width="7.5703125" style="14" customWidth="1"/>
    <col min="20" max="47" width="9.140625" style="14"/>
    <col min="48" max="48" width="3.5703125" style="14" customWidth="1"/>
    <col min="49" max="49" width="14.28515625" style="14" customWidth="1"/>
    <col min="50" max="66" width="9.28515625" style="14" customWidth="1"/>
    <col min="67" max="16384" width="9.140625" style="14"/>
  </cols>
  <sheetData>
    <row r="1" spans="1:19" x14ac:dyDescent="0.25">
      <c r="D1" s="14"/>
      <c r="E1" s="14"/>
      <c r="F1" s="14"/>
      <c r="G1" s="14"/>
      <c r="H1" s="14"/>
      <c r="I1" s="14"/>
      <c r="O1" s="35"/>
      <c r="P1" s="65" t="s">
        <v>104</v>
      </c>
      <c r="Q1" s="65"/>
      <c r="R1" s="65"/>
      <c r="S1" s="65"/>
    </row>
    <row r="2" spans="1:19" x14ac:dyDescent="0.25">
      <c r="D2" s="14"/>
      <c r="E2" s="14"/>
      <c r="F2" s="14"/>
      <c r="G2" s="14"/>
      <c r="H2" s="14"/>
      <c r="I2" s="14"/>
      <c r="O2" s="35"/>
      <c r="P2" s="65" t="s">
        <v>105</v>
      </c>
      <c r="Q2" s="65"/>
      <c r="R2" s="65"/>
      <c r="S2" s="65"/>
    </row>
    <row r="3" spans="1:19" x14ac:dyDescent="0.25">
      <c r="D3" s="14"/>
      <c r="E3" s="14"/>
      <c r="F3" s="14"/>
      <c r="G3" s="14"/>
      <c r="H3" s="14"/>
      <c r="I3" s="14"/>
      <c r="O3" s="35"/>
      <c r="P3" s="65" t="s">
        <v>106</v>
      </c>
      <c r="Q3" s="65"/>
      <c r="R3" s="65"/>
      <c r="S3" s="65"/>
    </row>
    <row r="4" spans="1:19" x14ac:dyDescent="0.25">
      <c r="D4" s="14"/>
      <c r="E4" s="14"/>
      <c r="F4" s="14"/>
      <c r="G4" s="14"/>
      <c r="H4" s="14"/>
      <c r="I4" s="14"/>
      <c r="O4" s="35"/>
      <c r="P4" s="65" t="s">
        <v>135</v>
      </c>
      <c r="Q4" s="65"/>
      <c r="R4" s="65"/>
      <c r="S4" s="65"/>
    </row>
    <row r="5" spans="1:19" x14ac:dyDescent="0.25">
      <c r="D5" s="14"/>
      <c r="E5" s="14"/>
      <c r="F5" s="14"/>
      <c r="G5" s="14"/>
      <c r="H5" s="14"/>
      <c r="I5" s="14"/>
      <c r="O5" s="35"/>
      <c r="P5" s="1"/>
      <c r="Q5" s="1"/>
      <c r="R5" s="1"/>
      <c r="S5" s="2"/>
    </row>
    <row r="6" spans="1:19" x14ac:dyDescent="0.25">
      <c r="D6" s="14"/>
      <c r="E6" s="14"/>
      <c r="F6" s="14"/>
      <c r="G6" s="14"/>
      <c r="H6" s="14"/>
      <c r="I6" s="14"/>
      <c r="O6" s="35"/>
      <c r="P6" s="3" t="s">
        <v>129</v>
      </c>
      <c r="Q6" s="1"/>
      <c r="R6" s="1"/>
      <c r="S6" s="2"/>
    </row>
    <row r="7" spans="1:19" x14ac:dyDescent="0.25">
      <c r="D7" s="14"/>
      <c r="E7" s="14"/>
      <c r="F7" s="14"/>
      <c r="G7" s="14"/>
      <c r="H7" s="14"/>
      <c r="I7" s="14"/>
      <c r="O7" s="35"/>
      <c r="P7" s="1"/>
      <c r="Q7" s="1"/>
      <c r="R7" s="1"/>
      <c r="S7" s="2"/>
    </row>
    <row r="8" spans="1:19" x14ac:dyDescent="0.25">
      <c r="D8" s="14"/>
      <c r="E8" s="14"/>
      <c r="F8" s="14"/>
      <c r="G8" s="14"/>
      <c r="H8" s="14"/>
      <c r="I8" s="14"/>
      <c r="O8" s="35"/>
      <c r="P8" s="65" t="s">
        <v>107</v>
      </c>
      <c r="Q8" s="65"/>
      <c r="R8" s="65"/>
      <c r="S8" s="65"/>
    </row>
    <row r="9" spans="1:19" x14ac:dyDescent="0.25">
      <c r="D9" s="14"/>
      <c r="E9" s="14"/>
      <c r="F9" s="14"/>
      <c r="G9" s="14"/>
      <c r="H9" s="14"/>
      <c r="I9" s="14"/>
      <c r="O9" s="35"/>
      <c r="P9" s="65" t="s">
        <v>106</v>
      </c>
      <c r="Q9" s="65"/>
      <c r="R9" s="65"/>
      <c r="S9" s="65"/>
    </row>
    <row r="10" spans="1:19" x14ac:dyDescent="0.25">
      <c r="D10" s="14"/>
      <c r="E10" s="14"/>
      <c r="F10" s="14"/>
      <c r="G10" s="14"/>
      <c r="H10" s="14"/>
      <c r="I10" s="14"/>
      <c r="O10" s="35"/>
      <c r="P10" s="65" t="s">
        <v>108</v>
      </c>
      <c r="Q10" s="65"/>
      <c r="R10" s="65"/>
      <c r="S10" s="4"/>
    </row>
    <row r="11" spans="1:19" ht="9" customHeight="1" x14ac:dyDescent="0.25">
      <c r="D11" s="14"/>
      <c r="E11" s="14"/>
      <c r="F11" s="14"/>
      <c r="G11" s="14"/>
      <c r="H11" s="14"/>
      <c r="I11" s="14"/>
      <c r="O11" s="35"/>
      <c r="P11" s="35"/>
      <c r="Q11" s="35"/>
      <c r="R11" s="35"/>
      <c r="S11" s="35"/>
    </row>
    <row r="12" spans="1:19" x14ac:dyDescent="0.25">
      <c r="A12" s="67" t="s">
        <v>109</v>
      </c>
      <c r="B12" s="67"/>
      <c r="C12" s="67"/>
      <c r="D12" s="67"/>
      <c r="E12" s="67"/>
      <c r="F12" s="67"/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7"/>
      <c r="R12" s="67"/>
      <c r="S12" s="67"/>
    </row>
    <row r="13" spans="1:19" x14ac:dyDescent="0.25">
      <c r="A13" s="67" t="s">
        <v>110</v>
      </c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67"/>
      <c r="Q13" s="67"/>
      <c r="R13" s="67"/>
      <c r="S13" s="67"/>
    </row>
    <row r="14" spans="1:19" x14ac:dyDescent="0.25">
      <c r="A14" s="68" t="s">
        <v>111</v>
      </c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</row>
    <row r="15" spans="1:19" ht="7.15" customHeight="1" x14ac:dyDescent="0.25">
      <c r="A15" s="71"/>
      <c r="B15" s="71"/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/>
      <c r="R15" s="71"/>
    </row>
    <row r="16" spans="1:19" ht="15.6" customHeight="1" x14ac:dyDescent="0.25">
      <c r="A16" s="72" t="s">
        <v>0</v>
      </c>
      <c r="B16" s="73" t="s">
        <v>27</v>
      </c>
      <c r="C16" s="70" t="s">
        <v>1</v>
      </c>
      <c r="D16" s="70" t="s">
        <v>113</v>
      </c>
      <c r="E16" s="69" t="s">
        <v>112</v>
      </c>
      <c r="F16" s="69" t="s">
        <v>29</v>
      </c>
      <c r="G16" s="69" t="s">
        <v>2</v>
      </c>
      <c r="H16" s="69" t="s">
        <v>30</v>
      </c>
      <c r="I16" s="66" t="s">
        <v>13</v>
      </c>
      <c r="J16" s="70" t="s">
        <v>3</v>
      </c>
      <c r="K16" s="70"/>
      <c r="L16" s="70"/>
      <c r="M16" s="70"/>
      <c r="N16" s="70"/>
      <c r="O16" s="70"/>
      <c r="P16" s="69" t="s">
        <v>114</v>
      </c>
      <c r="Q16" s="69" t="s">
        <v>115</v>
      </c>
      <c r="R16" s="69" t="s">
        <v>4</v>
      </c>
      <c r="S16" s="66" t="s">
        <v>31</v>
      </c>
    </row>
    <row r="17" spans="1:19" ht="15.6" customHeight="1" x14ac:dyDescent="0.25">
      <c r="A17" s="72"/>
      <c r="B17" s="73"/>
      <c r="C17" s="70"/>
      <c r="D17" s="70"/>
      <c r="E17" s="69"/>
      <c r="F17" s="69"/>
      <c r="G17" s="69"/>
      <c r="H17" s="69"/>
      <c r="I17" s="66"/>
      <c r="J17" s="69" t="s">
        <v>11</v>
      </c>
      <c r="K17" s="70" t="s">
        <v>12</v>
      </c>
      <c r="L17" s="70"/>
      <c r="M17" s="70"/>
      <c r="N17" s="70"/>
      <c r="O17" s="70"/>
      <c r="P17" s="69"/>
      <c r="Q17" s="69"/>
      <c r="R17" s="69"/>
      <c r="S17" s="66"/>
    </row>
    <row r="18" spans="1:19" ht="177.6" customHeight="1" x14ac:dyDescent="0.25">
      <c r="A18" s="72"/>
      <c r="B18" s="73"/>
      <c r="C18" s="70"/>
      <c r="D18" s="70"/>
      <c r="E18" s="69"/>
      <c r="F18" s="69"/>
      <c r="G18" s="69"/>
      <c r="H18" s="69"/>
      <c r="I18" s="66"/>
      <c r="J18" s="69"/>
      <c r="K18" s="8" t="s">
        <v>5</v>
      </c>
      <c r="L18" s="8" t="s">
        <v>6</v>
      </c>
      <c r="M18" s="8" t="s">
        <v>7</v>
      </c>
      <c r="N18" s="8" t="s">
        <v>20</v>
      </c>
      <c r="O18" s="8" t="s">
        <v>21</v>
      </c>
      <c r="P18" s="69"/>
      <c r="Q18" s="69"/>
      <c r="R18" s="69"/>
      <c r="S18" s="66"/>
    </row>
    <row r="19" spans="1:19" x14ac:dyDescent="0.25">
      <c r="A19" s="72"/>
      <c r="B19" s="73"/>
      <c r="C19" s="70"/>
      <c r="D19" s="70"/>
      <c r="E19" s="69"/>
      <c r="F19" s="69"/>
      <c r="G19" s="9" t="s">
        <v>116</v>
      </c>
      <c r="H19" s="9" t="s">
        <v>116</v>
      </c>
      <c r="I19" s="10" t="s">
        <v>8</v>
      </c>
      <c r="J19" s="9" t="s">
        <v>9</v>
      </c>
      <c r="K19" s="9" t="s">
        <v>9</v>
      </c>
      <c r="L19" s="9" t="s">
        <v>9</v>
      </c>
      <c r="M19" s="9" t="s">
        <v>9</v>
      </c>
      <c r="N19" s="9" t="s">
        <v>9</v>
      </c>
      <c r="O19" s="9" t="s">
        <v>9</v>
      </c>
      <c r="P19" s="9" t="s">
        <v>117</v>
      </c>
      <c r="Q19" s="9" t="s">
        <v>117</v>
      </c>
      <c r="R19" s="69"/>
      <c r="S19" s="66"/>
    </row>
    <row r="20" spans="1:19" x14ac:dyDescent="0.25">
      <c r="A20" s="15">
        <v>1</v>
      </c>
      <c r="B20" s="15">
        <f>A20+1</f>
        <v>2</v>
      </c>
      <c r="C20" s="15">
        <f t="shared" ref="C20:S20" si="0">B20+1</f>
        <v>3</v>
      </c>
      <c r="D20" s="15">
        <f t="shared" si="0"/>
        <v>4</v>
      </c>
      <c r="E20" s="15">
        <f>D20+1</f>
        <v>5</v>
      </c>
      <c r="F20" s="15">
        <f>E20+1</f>
        <v>6</v>
      </c>
      <c r="G20" s="15">
        <f>F20+1</f>
        <v>7</v>
      </c>
      <c r="H20" s="15">
        <f t="shared" si="0"/>
        <v>8</v>
      </c>
      <c r="I20" s="15">
        <f>H20+1</f>
        <v>9</v>
      </c>
      <c r="J20" s="15">
        <f t="shared" si="0"/>
        <v>10</v>
      </c>
      <c r="K20" s="15">
        <f t="shared" si="0"/>
        <v>11</v>
      </c>
      <c r="L20" s="15">
        <f t="shared" si="0"/>
        <v>12</v>
      </c>
      <c r="M20" s="15">
        <f t="shared" si="0"/>
        <v>13</v>
      </c>
      <c r="N20" s="15">
        <f t="shared" si="0"/>
        <v>14</v>
      </c>
      <c r="O20" s="15">
        <f t="shared" si="0"/>
        <v>15</v>
      </c>
      <c r="P20" s="15">
        <f t="shared" si="0"/>
        <v>16</v>
      </c>
      <c r="Q20" s="15">
        <f t="shared" si="0"/>
        <v>17</v>
      </c>
      <c r="R20" s="15">
        <f t="shared" si="0"/>
        <v>18</v>
      </c>
      <c r="S20" s="15">
        <f t="shared" si="0"/>
        <v>19</v>
      </c>
    </row>
    <row r="21" spans="1:19" s="18" customFormat="1" x14ac:dyDescent="0.25">
      <c r="A21" s="75" t="s">
        <v>14</v>
      </c>
      <c r="B21" s="75"/>
      <c r="C21" s="75"/>
      <c r="D21" s="16" t="s">
        <v>10</v>
      </c>
      <c r="E21" s="16" t="s">
        <v>10</v>
      </c>
      <c r="F21" s="16" t="s">
        <v>10</v>
      </c>
      <c r="G21" s="16">
        <f t="shared" ref="G21:O21" si="1">G22+G47+G79</f>
        <v>323992.15000000002</v>
      </c>
      <c r="H21" s="16">
        <f t="shared" si="1"/>
        <v>237304.48</v>
      </c>
      <c r="I21" s="17">
        <f t="shared" si="1"/>
        <v>8675</v>
      </c>
      <c r="J21" s="16">
        <f t="shared" si="1"/>
        <v>926618876.29999995</v>
      </c>
      <c r="K21" s="16">
        <f t="shared" si="1"/>
        <v>0</v>
      </c>
      <c r="L21" s="16">
        <f t="shared" si="1"/>
        <v>0</v>
      </c>
      <c r="M21" s="16">
        <f t="shared" si="1"/>
        <v>0</v>
      </c>
      <c r="N21" s="16">
        <f t="shared" si="1"/>
        <v>907486147.96000004</v>
      </c>
      <c r="O21" s="16">
        <f t="shared" si="1"/>
        <v>19132728.34</v>
      </c>
      <c r="P21" s="16" t="s">
        <v>10</v>
      </c>
      <c r="Q21" s="16" t="s">
        <v>10</v>
      </c>
      <c r="R21" s="16" t="s">
        <v>10</v>
      </c>
      <c r="S21" s="16" t="s">
        <v>10</v>
      </c>
    </row>
    <row r="22" spans="1:19" x14ac:dyDescent="0.25">
      <c r="A22" s="74" t="s">
        <v>46</v>
      </c>
      <c r="B22" s="74"/>
      <c r="C22" s="74"/>
      <c r="D22" s="19"/>
      <c r="E22" s="19" t="s">
        <v>10</v>
      </c>
      <c r="F22" s="19" t="s">
        <v>10</v>
      </c>
      <c r="G22" s="16">
        <f t="shared" ref="G22:O22" si="2">SUM(G23:G46)</f>
        <v>128977.65</v>
      </c>
      <c r="H22" s="16">
        <f t="shared" si="2"/>
        <v>98072.5</v>
      </c>
      <c r="I22" s="17">
        <f t="shared" si="2"/>
        <v>3442</v>
      </c>
      <c r="J22" s="16">
        <f t="shared" si="2"/>
        <v>201823988.69999999</v>
      </c>
      <c r="K22" s="16">
        <f t="shared" si="2"/>
        <v>0</v>
      </c>
      <c r="L22" s="16">
        <f t="shared" si="2"/>
        <v>0</v>
      </c>
      <c r="M22" s="16">
        <f t="shared" si="2"/>
        <v>0</v>
      </c>
      <c r="N22" s="16">
        <f t="shared" si="2"/>
        <v>182691260.36000001</v>
      </c>
      <c r="O22" s="16">
        <f t="shared" si="2"/>
        <v>19132728.34</v>
      </c>
      <c r="P22" s="19" t="s">
        <v>10</v>
      </c>
      <c r="Q22" s="19" t="s">
        <v>10</v>
      </c>
      <c r="R22" s="19" t="s">
        <v>10</v>
      </c>
      <c r="S22" s="19" t="s">
        <v>10</v>
      </c>
    </row>
    <row r="23" spans="1:19" x14ac:dyDescent="0.25">
      <c r="A23" s="20">
        <v>1</v>
      </c>
      <c r="B23" s="21">
        <v>6042</v>
      </c>
      <c r="C23" s="21" t="s">
        <v>57</v>
      </c>
      <c r="D23" s="19">
        <v>1970</v>
      </c>
      <c r="E23" s="19" t="s">
        <v>24</v>
      </c>
      <c r="F23" s="19" t="s">
        <v>33</v>
      </c>
      <c r="G23" s="16">
        <v>3337.48</v>
      </c>
      <c r="H23" s="16">
        <v>2601</v>
      </c>
      <c r="I23" s="17">
        <v>100</v>
      </c>
      <c r="J23" s="16">
        <f>Приложение2!I23</f>
        <v>10557459</v>
      </c>
      <c r="K23" s="16">
        <v>0</v>
      </c>
      <c r="L23" s="16">
        <v>0</v>
      </c>
      <c r="M23" s="16">
        <v>0</v>
      </c>
      <c r="N23" s="16">
        <f t="shared" ref="N23:N46" si="3">J23-K23-L23-M23-O23</f>
        <v>9556621.6099999994</v>
      </c>
      <c r="O23" s="16">
        <v>1000837.39</v>
      </c>
      <c r="P23" s="22">
        <f>J23/H23</f>
        <v>4059</v>
      </c>
      <c r="Q23" s="16">
        <f>Приложение2!K23</f>
        <v>4059</v>
      </c>
      <c r="R23" s="19">
        <v>2026</v>
      </c>
      <c r="S23" s="19">
        <v>1</v>
      </c>
    </row>
    <row r="24" spans="1:19" x14ac:dyDescent="0.25">
      <c r="A24" s="19">
        <f>A23+1</f>
        <v>2</v>
      </c>
      <c r="B24" s="19">
        <v>6064</v>
      </c>
      <c r="C24" s="23" t="s">
        <v>43</v>
      </c>
      <c r="D24" s="19">
        <v>2000</v>
      </c>
      <c r="E24" s="24" t="s">
        <v>37</v>
      </c>
      <c r="F24" s="24" t="s">
        <v>38</v>
      </c>
      <c r="G24" s="22">
        <v>22476.3</v>
      </c>
      <c r="H24" s="22">
        <v>18135.099999999999</v>
      </c>
      <c r="I24" s="25">
        <v>676</v>
      </c>
      <c r="J24" s="16">
        <f>Приложение2!I26</f>
        <v>10658254</v>
      </c>
      <c r="K24" s="22">
        <v>0</v>
      </c>
      <c r="L24" s="22">
        <v>0</v>
      </c>
      <c r="M24" s="22">
        <v>0</v>
      </c>
      <c r="N24" s="22">
        <f t="shared" si="3"/>
        <v>9647861.3300000001</v>
      </c>
      <c r="O24" s="16">
        <v>1010392.67</v>
      </c>
      <c r="P24" s="22">
        <f t="shared" ref="P24:P44" si="4">J24/H24</f>
        <v>587.71</v>
      </c>
      <c r="Q24" s="16">
        <f>Приложение2!K26</f>
        <v>587.71</v>
      </c>
      <c r="R24" s="26">
        <v>2026</v>
      </c>
      <c r="S24" s="27">
        <v>1</v>
      </c>
    </row>
    <row r="25" spans="1:19" x14ac:dyDescent="0.25">
      <c r="A25" s="19">
        <f t="shared" ref="A25:A46" si="5">A24+1</f>
        <v>3</v>
      </c>
      <c r="B25" s="19">
        <v>5839</v>
      </c>
      <c r="C25" s="23" t="s">
        <v>92</v>
      </c>
      <c r="D25" s="19">
        <v>1960</v>
      </c>
      <c r="E25" s="24" t="s">
        <v>79</v>
      </c>
      <c r="F25" s="24" t="s">
        <v>28</v>
      </c>
      <c r="G25" s="22">
        <v>2138</v>
      </c>
      <c r="H25" s="22">
        <v>1239.0999999999999</v>
      </c>
      <c r="I25" s="25">
        <v>47</v>
      </c>
      <c r="J25" s="16">
        <f>Приложение2!I33</f>
        <v>776915.7</v>
      </c>
      <c r="K25" s="22">
        <v>0</v>
      </c>
      <c r="L25" s="22">
        <v>0</v>
      </c>
      <c r="M25" s="22">
        <v>0</v>
      </c>
      <c r="N25" s="22">
        <f t="shared" si="3"/>
        <v>703264.81</v>
      </c>
      <c r="O25" s="16">
        <v>73650.89</v>
      </c>
      <c r="P25" s="22">
        <f t="shared" si="4"/>
        <v>627</v>
      </c>
      <c r="Q25" s="16">
        <f>Приложение2!K33</f>
        <v>627</v>
      </c>
      <c r="R25" s="26">
        <v>2026</v>
      </c>
      <c r="S25" s="27">
        <v>1</v>
      </c>
    </row>
    <row r="26" spans="1:19" x14ac:dyDescent="0.25">
      <c r="A26" s="19">
        <f t="shared" si="5"/>
        <v>4</v>
      </c>
      <c r="B26" s="28">
        <v>5863</v>
      </c>
      <c r="C26" s="23" t="s">
        <v>61</v>
      </c>
      <c r="D26" s="24">
        <v>1959</v>
      </c>
      <c r="E26" s="24" t="s">
        <v>79</v>
      </c>
      <c r="F26" s="24" t="s">
        <v>33</v>
      </c>
      <c r="G26" s="16">
        <v>3007.1</v>
      </c>
      <c r="H26" s="16">
        <v>2020.2</v>
      </c>
      <c r="I26" s="17">
        <v>76</v>
      </c>
      <c r="J26" s="16">
        <f>Приложение2!I37</f>
        <v>23260582.800000001</v>
      </c>
      <c r="K26" s="16">
        <v>0</v>
      </c>
      <c r="L26" s="16">
        <v>0</v>
      </c>
      <c r="M26" s="16">
        <v>0</v>
      </c>
      <c r="N26" s="16">
        <f>J26-K26-L26-M26-O26</f>
        <v>21055500.969999999</v>
      </c>
      <c r="O26" s="16">
        <v>2205081.83</v>
      </c>
      <c r="P26" s="16">
        <f>J26/H26</f>
        <v>11514</v>
      </c>
      <c r="Q26" s="16">
        <f>Приложение2!K37</f>
        <v>11514</v>
      </c>
      <c r="R26" s="26">
        <v>2026</v>
      </c>
      <c r="S26" s="27">
        <v>1</v>
      </c>
    </row>
    <row r="27" spans="1:19" x14ac:dyDescent="0.25">
      <c r="A27" s="19">
        <f t="shared" si="5"/>
        <v>5</v>
      </c>
      <c r="B27" s="19">
        <v>5870</v>
      </c>
      <c r="C27" s="23" t="s">
        <v>63</v>
      </c>
      <c r="D27" s="19">
        <v>1957</v>
      </c>
      <c r="E27" s="24" t="s">
        <v>24</v>
      </c>
      <c r="F27" s="24" t="s">
        <v>28</v>
      </c>
      <c r="G27" s="22">
        <v>3421</v>
      </c>
      <c r="H27" s="22">
        <v>2339.1999999999998</v>
      </c>
      <c r="I27" s="25">
        <v>96</v>
      </c>
      <c r="J27" s="16">
        <f>Приложение2!I44</f>
        <v>1136851.2</v>
      </c>
      <c r="K27" s="22">
        <v>0</v>
      </c>
      <c r="L27" s="22">
        <v>0</v>
      </c>
      <c r="M27" s="22">
        <v>0</v>
      </c>
      <c r="N27" s="22">
        <f t="shared" si="3"/>
        <v>1029078.75</v>
      </c>
      <c r="O27" s="16">
        <v>107772.45</v>
      </c>
      <c r="P27" s="22">
        <f t="shared" si="4"/>
        <v>486</v>
      </c>
      <c r="Q27" s="16">
        <f>Приложение2!K44</f>
        <v>486</v>
      </c>
      <c r="R27" s="26">
        <v>2026</v>
      </c>
      <c r="S27" s="27">
        <v>1</v>
      </c>
    </row>
    <row r="28" spans="1:19" x14ac:dyDescent="0.25">
      <c r="A28" s="19">
        <f t="shared" si="5"/>
        <v>6</v>
      </c>
      <c r="B28" s="19">
        <v>5900</v>
      </c>
      <c r="C28" s="23" t="s">
        <v>94</v>
      </c>
      <c r="D28" s="19">
        <v>1967</v>
      </c>
      <c r="E28" s="24" t="s">
        <v>79</v>
      </c>
      <c r="F28" s="24" t="s">
        <v>28</v>
      </c>
      <c r="G28" s="22">
        <v>7762</v>
      </c>
      <c r="H28" s="22">
        <v>4773.5</v>
      </c>
      <c r="I28" s="25">
        <v>180</v>
      </c>
      <c r="J28" s="16">
        <f>Приложение2!I46</f>
        <v>1637310.5</v>
      </c>
      <c r="K28" s="22">
        <v>0</v>
      </c>
      <c r="L28" s="22">
        <v>0</v>
      </c>
      <c r="M28" s="22">
        <v>0</v>
      </c>
      <c r="N28" s="22">
        <f t="shared" si="3"/>
        <v>1482094.97</v>
      </c>
      <c r="O28" s="16">
        <v>155215.53</v>
      </c>
      <c r="P28" s="22">
        <f t="shared" si="4"/>
        <v>343</v>
      </c>
      <c r="Q28" s="16">
        <f>Приложение2!K46</f>
        <v>343</v>
      </c>
      <c r="R28" s="26">
        <v>2026</v>
      </c>
      <c r="S28" s="27">
        <v>1</v>
      </c>
    </row>
    <row r="29" spans="1:19" x14ac:dyDescent="0.25">
      <c r="A29" s="19">
        <f t="shared" si="5"/>
        <v>7</v>
      </c>
      <c r="B29" s="19">
        <v>5901</v>
      </c>
      <c r="C29" s="23" t="s">
        <v>95</v>
      </c>
      <c r="D29" s="19">
        <v>1967</v>
      </c>
      <c r="E29" s="24" t="s">
        <v>79</v>
      </c>
      <c r="F29" s="24" t="s">
        <v>28</v>
      </c>
      <c r="G29" s="22">
        <v>4053.1</v>
      </c>
      <c r="H29" s="22">
        <v>2557.1</v>
      </c>
      <c r="I29" s="25">
        <v>97</v>
      </c>
      <c r="J29" s="16">
        <f>Приложение2!I50</f>
        <v>1603301.7</v>
      </c>
      <c r="K29" s="22">
        <v>0</v>
      </c>
      <c r="L29" s="22">
        <v>0</v>
      </c>
      <c r="M29" s="22">
        <v>0</v>
      </c>
      <c r="N29" s="22">
        <f>J29-K29-L29-M29-O29</f>
        <v>1451310.17</v>
      </c>
      <c r="O29" s="16">
        <v>151991.53</v>
      </c>
      <c r="P29" s="22">
        <f>J29/H29</f>
        <v>627</v>
      </c>
      <c r="Q29" s="16">
        <f>Приложение2!K50</f>
        <v>627</v>
      </c>
      <c r="R29" s="26">
        <v>2026</v>
      </c>
      <c r="S29" s="27">
        <v>1</v>
      </c>
    </row>
    <row r="30" spans="1:19" x14ac:dyDescent="0.25">
      <c r="A30" s="19">
        <f t="shared" si="5"/>
        <v>8</v>
      </c>
      <c r="B30" s="20">
        <v>5903</v>
      </c>
      <c r="C30" s="21" t="s">
        <v>65</v>
      </c>
      <c r="D30" s="19">
        <v>1974</v>
      </c>
      <c r="E30" s="9" t="s">
        <v>24</v>
      </c>
      <c r="F30" s="24" t="s">
        <v>28</v>
      </c>
      <c r="G30" s="16">
        <v>3555.4</v>
      </c>
      <c r="H30" s="16">
        <v>2682.4</v>
      </c>
      <c r="I30" s="17">
        <v>101</v>
      </c>
      <c r="J30" s="16">
        <f>Приложение2!I54</f>
        <v>1300964</v>
      </c>
      <c r="K30" s="16">
        <v>0</v>
      </c>
      <c r="L30" s="16">
        <v>0</v>
      </c>
      <c r="M30" s="16">
        <v>0</v>
      </c>
      <c r="N30" s="16">
        <f t="shared" si="3"/>
        <v>1177633.81</v>
      </c>
      <c r="O30" s="16">
        <v>123330.19</v>
      </c>
      <c r="P30" s="29">
        <f t="shared" si="4"/>
        <v>485</v>
      </c>
      <c r="Q30" s="16">
        <f>Приложение2!K54</f>
        <v>485</v>
      </c>
      <c r="R30" s="26">
        <v>2026</v>
      </c>
      <c r="S30" s="27">
        <v>1</v>
      </c>
    </row>
    <row r="31" spans="1:19" x14ac:dyDescent="0.25">
      <c r="A31" s="19">
        <f t="shared" si="5"/>
        <v>9</v>
      </c>
      <c r="B31" s="19">
        <v>5906</v>
      </c>
      <c r="C31" s="21" t="s">
        <v>67</v>
      </c>
      <c r="D31" s="19">
        <v>1974</v>
      </c>
      <c r="E31" s="24" t="s">
        <v>24</v>
      </c>
      <c r="F31" s="24" t="s">
        <v>28</v>
      </c>
      <c r="G31" s="16">
        <v>3484.3</v>
      </c>
      <c r="H31" s="16">
        <v>2667.3</v>
      </c>
      <c r="I31" s="17">
        <v>101</v>
      </c>
      <c r="J31" s="16">
        <f>Приложение2!I56</f>
        <v>1293640.5</v>
      </c>
      <c r="K31" s="16">
        <v>0</v>
      </c>
      <c r="L31" s="16">
        <v>0</v>
      </c>
      <c r="M31" s="16">
        <v>0</v>
      </c>
      <c r="N31" s="16">
        <f t="shared" si="3"/>
        <v>1171004.57</v>
      </c>
      <c r="O31" s="16">
        <v>122635.93</v>
      </c>
      <c r="P31" s="16">
        <f t="shared" si="4"/>
        <v>485</v>
      </c>
      <c r="Q31" s="16">
        <f>Приложение2!K56</f>
        <v>485</v>
      </c>
      <c r="R31" s="26">
        <v>2026</v>
      </c>
      <c r="S31" s="27">
        <v>1</v>
      </c>
    </row>
    <row r="32" spans="1:19" x14ac:dyDescent="0.25">
      <c r="A32" s="19">
        <f t="shared" si="5"/>
        <v>10</v>
      </c>
      <c r="B32" s="19">
        <v>5915</v>
      </c>
      <c r="C32" s="23" t="s">
        <v>96</v>
      </c>
      <c r="D32" s="19">
        <v>1967</v>
      </c>
      <c r="E32" s="24" t="s">
        <v>79</v>
      </c>
      <c r="F32" s="24" t="s">
        <v>28</v>
      </c>
      <c r="G32" s="22">
        <v>6062.5</v>
      </c>
      <c r="H32" s="22">
        <v>3878</v>
      </c>
      <c r="I32" s="25">
        <v>147</v>
      </c>
      <c r="J32" s="16">
        <f>Приложение2!I58</f>
        <v>1330154</v>
      </c>
      <c r="K32" s="22">
        <v>0</v>
      </c>
      <c r="L32" s="22">
        <v>0</v>
      </c>
      <c r="M32" s="22">
        <v>0</v>
      </c>
      <c r="N32" s="22">
        <f>J32-K32-L32-M32-O32</f>
        <v>1204056.6299999999</v>
      </c>
      <c r="O32" s="16">
        <v>126097.37</v>
      </c>
      <c r="P32" s="22">
        <f>J32/H32</f>
        <v>343</v>
      </c>
      <c r="Q32" s="16">
        <f>Приложение2!K58</f>
        <v>343</v>
      </c>
      <c r="R32" s="26">
        <v>2026</v>
      </c>
      <c r="S32" s="27">
        <v>1</v>
      </c>
    </row>
    <row r="33" spans="1:19" x14ac:dyDescent="0.25">
      <c r="A33" s="19">
        <f t="shared" si="5"/>
        <v>11</v>
      </c>
      <c r="B33" s="19">
        <v>6119</v>
      </c>
      <c r="C33" s="21" t="s">
        <v>45</v>
      </c>
      <c r="D33" s="19">
        <v>1971</v>
      </c>
      <c r="E33" s="24" t="s">
        <v>86</v>
      </c>
      <c r="F33" s="24" t="s">
        <v>33</v>
      </c>
      <c r="G33" s="16">
        <v>3202.62</v>
      </c>
      <c r="H33" s="16">
        <v>2274.5</v>
      </c>
      <c r="I33" s="17">
        <v>86</v>
      </c>
      <c r="J33" s="16">
        <f>Приложение2!I62</f>
        <v>14488070.5</v>
      </c>
      <c r="K33" s="16">
        <v>0</v>
      </c>
      <c r="L33" s="16">
        <v>0</v>
      </c>
      <c r="M33" s="16">
        <v>0</v>
      </c>
      <c r="N33" s="16">
        <f t="shared" si="3"/>
        <v>13114614.75</v>
      </c>
      <c r="O33" s="16">
        <v>1373455.75</v>
      </c>
      <c r="P33" s="16">
        <f t="shared" si="4"/>
        <v>6369.78</v>
      </c>
      <c r="Q33" s="16">
        <f>Приложение2!K62</f>
        <v>6369.78</v>
      </c>
      <c r="R33" s="26">
        <v>2026</v>
      </c>
      <c r="S33" s="27">
        <v>1</v>
      </c>
    </row>
    <row r="34" spans="1:19" x14ac:dyDescent="0.25">
      <c r="A34" s="19">
        <f t="shared" si="5"/>
        <v>12</v>
      </c>
      <c r="B34" s="19">
        <v>6121</v>
      </c>
      <c r="C34" s="21" t="s">
        <v>44</v>
      </c>
      <c r="D34" s="19">
        <v>1971</v>
      </c>
      <c r="E34" s="24" t="s">
        <v>86</v>
      </c>
      <c r="F34" s="24" t="s">
        <v>38</v>
      </c>
      <c r="G34" s="16">
        <v>3203.19</v>
      </c>
      <c r="H34" s="16">
        <v>2561.5</v>
      </c>
      <c r="I34" s="17">
        <v>86</v>
      </c>
      <c r="J34" s="16">
        <f>Приложение2!I67</f>
        <v>10470380.5</v>
      </c>
      <c r="K34" s="16">
        <v>0</v>
      </c>
      <c r="L34" s="16">
        <v>0</v>
      </c>
      <c r="M34" s="16">
        <v>0</v>
      </c>
      <c r="N34" s="16">
        <f t="shared" si="3"/>
        <v>9477798.0700000003</v>
      </c>
      <c r="O34" s="16">
        <v>992582.43</v>
      </c>
      <c r="P34" s="16">
        <f t="shared" si="4"/>
        <v>4087.6</v>
      </c>
      <c r="Q34" s="16">
        <f>Приложение2!K67</f>
        <v>4087.6</v>
      </c>
      <c r="R34" s="26">
        <v>2026</v>
      </c>
      <c r="S34" s="27">
        <v>1</v>
      </c>
    </row>
    <row r="35" spans="1:19" x14ac:dyDescent="0.25">
      <c r="A35" s="19">
        <f t="shared" si="5"/>
        <v>13</v>
      </c>
      <c r="B35" s="19">
        <v>6128</v>
      </c>
      <c r="C35" s="21" t="s">
        <v>50</v>
      </c>
      <c r="D35" s="19">
        <v>1974</v>
      </c>
      <c r="E35" s="24" t="s">
        <v>37</v>
      </c>
      <c r="F35" s="24" t="s">
        <v>28</v>
      </c>
      <c r="G35" s="16">
        <v>2658.6</v>
      </c>
      <c r="H35" s="16">
        <v>1899.3</v>
      </c>
      <c r="I35" s="17">
        <v>72</v>
      </c>
      <c r="J35" s="16">
        <f>Приложение2!I71</f>
        <v>73252</v>
      </c>
      <c r="K35" s="16">
        <v>0</v>
      </c>
      <c r="L35" s="16">
        <v>0</v>
      </c>
      <c r="M35" s="16">
        <v>0</v>
      </c>
      <c r="N35" s="16">
        <f t="shared" si="3"/>
        <v>66307.78</v>
      </c>
      <c r="O35" s="16">
        <v>6944.22</v>
      </c>
      <c r="P35" s="16">
        <f t="shared" si="4"/>
        <v>38.57</v>
      </c>
      <c r="Q35" s="16">
        <f>Приложение2!K71</f>
        <v>38.57</v>
      </c>
      <c r="R35" s="26">
        <v>2026</v>
      </c>
      <c r="S35" s="27">
        <v>1</v>
      </c>
    </row>
    <row r="36" spans="1:19" x14ac:dyDescent="0.25">
      <c r="A36" s="19">
        <f t="shared" si="5"/>
        <v>14</v>
      </c>
      <c r="B36" s="19">
        <v>6135</v>
      </c>
      <c r="C36" s="21" t="s">
        <v>68</v>
      </c>
      <c r="D36" s="19">
        <v>1974</v>
      </c>
      <c r="E36" s="24" t="s">
        <v>24</v>
      </c>
      <c r="F36" s="24" t="s">
        <v>28</v>
      </c>
      <c r="G36" s="16">
        <v>3562.8</v>
      </c>
      <c r="H36" s="16">
        <v>2687.8</v>
      </c>
      <c r="I36" s="17">
        <v>102</v>
      </c>
      <c r="J36" s="16">
        <f>Приложение2!I73</f>
        <v>1303583</v>
      </c>
      <c r="K36" s="16">
        <v>0</v>
      </c>
      <c r="L36" s="16">
        <v>0</v>
      </c>
      <c r="M36" s="16">
        <v>0</v>
      </c>
      <c r="N36" s="16">
        <f t="shared" si="3"/>
        <v>1180004.53</v>
      </c>
      <c r="O36" s="16">
        <v>123578.47</v>
      </c>
      <c r="P36" s="16">
        <f t="shared" si="4"/>
        <v>485</v>
      </c>
      <c r="Q36" s="16">
        <f>Приложение2!K73</f>
        <v>485</v>
      </c>
      <c r="R36" s="26">
        <v>2026</v>
      </c>
      <c r="S36" s="27">
        <v>1</v>
      </c>
    </row>
    <row r="37" spans="1:19" x14ac:dyDescent="0.25">
      <c r="A37" s="19">
        <f t="shared" si="5"/>
        <v>15</v>
      </c>
      <c r="B37" s="19">
        <v>6156</v>
      </c>
      <c r="C37" s="21" t="s">
        <v>64</v>
      </c>
      <c r="D37" s="19">
        <v>1960</v>
      </c>
      <c r="E37" s="24" t="s">
        <v>24</v>
      </c>
      <c r="F37" s="24" t="s">
        <v>28</v>
      </c>
      <c r="G37" s="16">
        <v>4993.5</v>
      </c>
      <c r="H37" s="16">
        <v>3654.5</v>
      </c>
      <c r="I37" s="17">
        <v>135</v>
      </c>
      <c r="J37" s="16">
        <f>Приложение2!I75</f>
        <v>895352.5</v>
      </c>
      <c r="K37" s="16">
        <v>0</v>
      </c>
      <c r="L37" s="16">
        <v>0</v>
      </c>
      <c r="M37" s="16">
        <v>0</v>
      </c>
      <c r="N37" s="16">
        <f t="shared" si="3"/>
        <v>810473.91</v>
      </c>
      <c r="O37" s="16">
        <v>84878.59</v>
      </c>
      <c r="P37" s="16">
        <f t="shared" si="4"/>
        <v>245</v>
      </c>
      <c r="Q37" s="16">
        <f>Приложение2!K75</f>
        <v>245</v>
      </c>
      <c r="R37" s="26">
        <v>2026</v>
      </c>
      <c r="S37" s="27">
        <v>1</v>
      </c>
    </row>
    <row r="38" spans="1:19" x14ac:dyDescent="0.25">
      <c r="A38" s="19">
        <f t="shared" si="5"/>
        <v>16</v>
      </c>
      <c r="B38" s="20">
        <v>6238</v>
      </c>
      <c r="C38" s="21" t="s">
        <v>54</v>
      </c>
      <c r="D38" s="19">
        <v>1953</v>
      </c>
      <c r="E38" s="9" t="s">
        <v>80</v>
      </c>
      <c r="F38" s="24" t="s">
        <v>33</v>
      </c>
      <c r="G38" s="16">
        <v>958.5</v>
      </c>
      <c r="H38" s="16">
        <v>888.3</v>
      </c>
      <c r="I38" s="17">
        <v>34</v>
      </c>
      <c r="J38" s="16">
        <f>Приложение2!I77</f>
        <v>40959513</v>
      </c>
      <c r="K38" s="16">
        <v>0</v>
      </c>
      <c r="L38" s="16">
        <v>0</v>
      </c>
      <c r="M38" s="16">
        <v>0</v>
      </c>
      <c r="N38" s="16">
        <f>J38-K38-L38-M38-O38</f>
        <v>37076588.869999997</v>
      </c>
      <c r="O38" s="16">
        <v>3882924.13</v>
      </c>
      <c r="P38" s="29">
        <f>J38/H38</f>
        <v>46110</v>
      </c>
      <c r="Q38" s="16">
        <f>Приложение2!K77</f>
        <v>46110</v>
      </c>
      <c r="R38" s="26">
        <v>2026</v>
      </c>
      <c r="S38" s="27">
        <v>1</v>
      </c>
    </row>
    <row r="39" spans="1:19" x14ac:dyDescent="0.25">
      <c r="A39" s="19">
        <f t="shared" si="5"/>
        <v>17</v>
      </c>
      <c r="B39" s="19">
        <v>6326</v>
      </c>
      <c r="C39" s="21" t="s">
        <v>85</v>
      </c>
      <c r="D39" s="19">
        <v>2001</v>
      </c>
      <c r="E39" s="24" t="s">
        <v>37</v>
      </c>
      <c r="F39" s="24" t="s">
        <v>33</v>
      </c>
      <c r="G39" s="16">
        <v>11961.3</v>
      </c>
      <c r="H39" s="16">
        <v>9983.1</v>
      </c>
      <c r="I39" s="17">
        <v>255</v>
      </c>
      <c r="J39" s="16">
        <f>Приложение2!I82</f>
        <v>21023500</v>
      </c>
      <c r="K39" s="16">
        <v>0</v>
      </c>
      <c r="L39" s="16">
        <v>0</v>
      </c>
      <c r="M39" s="16">
        <v>0</v>
      </c>
      <c r="N39" s="16">
        <f>J39-K39-L39-M39-O39</f>
        <v>19030491.559999999</v>
      </c>
      <c r="O39" s="16">
        <v>1993008.44</v>
      </c>
      <c r="P39" s="16">
        <f>J39/H39</f>
        <v>2105.91</v>
      </c>
      <c r="Q39" s="16">
        <f>Приложение2!K82</f>
        <v>2126.9899999999998</v>
      </c>
      <c r="R39" s="26">
        <v>2026</v>
      </c>
      <c r="S39" s="27">
        <v>1</v>
      </c>
    </row>
    <row r="40" spans="1:19" x14ac:dyDescent="0.25">
      <c r="A40" s="19">
        <f t="shared" si="5"/>
        <v>18</v>
      </c>
      <c r="B40" s="19">
        <v>6333</v>
      </c>
      <c r="C40" s="21" t="s">
        <v>51</v>
      </c>
      <c r="D40" s="19">
        <v>2002</v>
      </c>
      <c r="E40" s="24" t="s">
        <v>37</v>
      </c>
      <c r="F40" s="24" t="s">
        <v>28</v>
      </c>
      <c r="G40" s="16">
        <v>5132.2</v>
      </c>
      <c r="H40" s="16">
        <v>4930.1000000000004</v>
      </c>
      <c r="I40" s="17">
        <v>136</v>
      </c>
      <c r="J40" s="16">
        <f>Приложение2!I91</f>
        <v>146504</v>
      </c>
      <c r="K40" s="16">
        <v>0</v>
      </c>
      <c r="L40" s="16">
        <v>0</v>
      </c>
      <c r="M40" s="16">
        <v>0</v>
      </c>
      <c r="N40" s="16">
        <f t="shared" si="3"/>
        <v>132615.56</v>
      </c>
      <c r="O40" s="16">
        <v>13888.44</v>
      </c>
      <c r="P40" s="16">
        <f t="shared" si="4"/>
        <v>29.72</v>
      </c>
      <c r="Q40" s="16">
        <f>Приложение2!K91</f>
        <v>29.72</v>
      </c>
      <c r="R40" s="26">
        <v>2026</v>
      </c>
      <c r="S40" s="27">
        <v>1</v>
      </c>
    </row>
    <row r="41" spans="1:19" x14ac:dyDescent="0.25">
      <c r="A41" s="19">
        <f t="shared" si="5"/>
        <v>19</v>
      </c>
      <c r="B41" s="19">
        <v>6338</v>
      </c>
      <c r="C41" s="21" t="s">
        <v>49</v>
      </c>
      <c r="D41" s="19">
        <v>2001</v>
      </c>
      <c r="E41" s="24" t="s">
        <v>37</v>
      </c>
      <c r="F41" s="24" t="s">
        <v>33</v>
      </c>
      <c r="G41" s="16">
        <v>11729.2</v>
      </c>
      <c r="H41" s="16">
        <v>10696.7</v>
      </c>
      <c r="I41" s="17">
        <v>325</v>
      </c>
      <c r="J41" s="16">
        <f>Приложение2!I94</f>
        <v>11578672</v>
      </c>
      <c r="K41" s="16">
        <v>0</v>
      </c>
      <c r="L41" s="16">
        <v>0</v>
      </c>
      <c r="M41" s="16">
        <v>0</v>
      </c>
      <c r="N41" s="16">
        <f t="shared" si="3"/>
        <v>10481024.550000001</v>
      </c>
      <c r="O41" s="16">
        <v>1097647.45</v>
      </c>
      <c r="P41" s="16">
        <f t="shared" si="4"/>
        <v>1082.45</v>
      </c>
      <c r="Q41" s="16">
        <f>Приложение2!K94</f>
        <v>1082.45</v>
      </c>
      <c r="R41" s="26">
        <v>2026</v>
      </c>
      <c r="S41" s="27">
        <v>1</v>
      </c>
    </row>
    <row r="42" spans="1:19" x14ac:dyDescent="0.25">
      <c r="A42" s="19">
        <f t="shared" si="5"/>
        <v>20</v>
      </c>
      <c r="B42" s="19">
        <v>6391</v>
      </c>
      <c r="C42" s="21" t="s">
        <v>91</v>
      </c>
      <c r="D42" s="19">
        <v>1958</v>
      </c>
      <c r="E42" s="24" t="s">
        <v>79</v>
      </c>
      <c r="F42" s="24" t="s">
        <v>28</v>
      </c>
      <c r="G42" s="16">
        <v>4179</v>
      </c>
      <c r="H42" s="16">
        <v>2307.3000000000002</v>
      </c>
      <c r="I42" s="17">
        <v>87</v>
      </c>
      <c r="J42" s="16">
        <f>Приложение2!I99</f>
        <v>1446677.1</v>
      </c>
      <c r="K42" s="16">
        <v>0</v>
      </c>
      <c r="L42" s="16">
        <v>0</v>
      </c>
      <c r="M42" s="16">
        <v>0</v>
      </c>
      <c r="N42" s="16">
        <f t="shared" si="3"/>
        <v>1309533.44</v>
      </c>
      <c r="O42" s="16">
        <v>137143.66</v>
      </c>
      <c r="P42" s="16">
        <f t="shared" si="4"/>
        <v>627</v>
      </c>
      <c r="Q42" s="16">
        <f>Приложение2!K99</f>
        <v>627</v>
      </c>
      <c r="R42" s="26">
        <v>2026</v>
      </c>
      <c r="S42" s="27">
        <v>1</v>
      </c>
    </row>
    <row r="43" spans="1:19" x14ac:dyDescent="0.25">
      <c r="A43" s="19">
        <f t="shared" si="5"/>
        <v>21</v>
      </c>
      <c r="B43" s="19">
        <v>6393</v>
      </c>
      <c r="C43" s="21" t="s">
        <v>93</v>
      </c>
      <c r="D43" s="19">
        <v>1960</v>
      </c>
      <c r="E43" s="24" t="s">
        <v>79</v>
      </c>
      <c r="F43" s="24" t="s">
        <v>28</v>
      </c>
      <c r="G43" s="16">
        <v>4953</v>
      </c>
      <c r="H43" s="16">
        <v>3135.7</v>
      </c>
      <c r="I43" s="17">
        <v>118</v>
      </c>
      <c r="J43" s="16">
        <f>Приложение2!I103</f>
        <v>1075545.1000000001</v>
      </c>
      <c r="K43" s="16">
        <v>0</v>
      </c>
      <c r="L43" s="16">
        <v>0</v>
      </c>
      <c r="M43" s="16">
        <v>0</v>
      </c>
      <c r="N43" s="16">
        <f t="shared" si="3"/>
        <v>973584.41</v>
      </c>
      <c r="O43" s="16">
        <v>101960.69</v>
      </c>
      <c r="P43" s="16">
        <f t="shared" si="4"/>
        <v>343</v>
      </c>
      <c r="Q43" s="16">
        <f>Приложение2!K103</f>
        <v>343</v>
      </c>
      <c r="R43" s="26">
        <v>2026</v>
      </c>
      <c r="S43" s="27">
        <v>1</v>
      </c>
    </row>
    <row r="44" spans="1:19" x14ac:dyDescent="0.25">
      <c r="A44" s="19">
        <f t="shared" si="5"/>
        <v>22</v>
      </c>
      <c r="B44" s="19">
        <v>6411</v>
      </c>
      <c r="C44" s="21" t="s">
        <v>42</v>
      </c>
      <c r="D44" s="19" t="s">
        <v>81</v>
      </c>
      <c r="E44" s="24" t="s">
        <v>37</v>
      </c>
      <c r="F44" s="24" t="s">
        <v>33</v>
      </c>
      <c r="G44" s="16">
        <v>9922.16</v>
      </c>
      <c r="H44" s="16">
        <v>7410.6</v>
      </c>
      <c r="I44" s="17">
        <v>275</v>
      </c>
      <c r="J44" s="16">
        <f>Приложение2!I107</f>
        <v>5255875</v>
      </c>
      <c r="K44" s="16">
        <v>0</v>
      </c>
      <c r="L44" s="16">
        <v>0</v>
      </c>
      <c r="M44" s="16">
        <v>0</v>
      </c>
      <c r="N44" s="16">
        <f t="shared" si="3"/>
        <v>4757622.8899999997</v>
      </c>
      <c r="O44" s="16">
        <v>498252.11</v>
      </c>
      <c r="P44" s="16">
        <f t="shared" si="4"/>
        <v>709.24</v>
      </c>
      <c r="Q44" s="16">
        <f>Приложение2!K107</f>
        <v>709.24</v>
      </c>
      <c r="R44" s="26">
        <v>2026</v>
      </c>
      <c r="S44" s="27">
        <v>1</v>
      </c>
    </row>
    <row r="45" spans="1:19" x14ac:dyDescent="0.25">
      <c r="A45" s="19">
        <f t="shared" si="5"/>
        <v>23</v>
      </c>
      <c r="B45" s="19">
        <v>6448</v>
      </c>
      <c r="C45" s="21" t="s">
        <v>62</v>
      </c>
      <c r="D45" s="19">
        <v>1957</v>
      </c>
      <c r="E45" s="24" t="s">
        <v>24</v>
      </c>
      <c r="F45" s="24" t="s">
        <v>33</v>
      </c>
      <c r="G45" s="16">
        <v>2699.3</v>
      </c>
      <c r="H45" s="16">
        <v>2272</v>
      </c>
      <c r="I45" s="17">
        <v>86</v>
      </c>
      <c r="J45" s="16">
        <f>Приложение2!I110</f>
        <v>39291968</v>
      </c>
      <c r="K45" s="16">
        <v>0</v>
      </c>
      <c r="L45" s="16">
        <v>0</v>
      </c>
      <c r="M45" s="16">
        <v>0</v>
      </c>
      <c r="N45" s="16">
        <f t="shared" si="3"/>
        <v>35567125.600000001</v>
      </c>
      <c r="O45" s="16">
        <v>3724842.4</v>
      </c>
      <c r="P45" s="16">
        <f>J45/H45</f>
        <v>17294</v>
      </c>
      <c r="Q45" s="16">
        <f>Приложение2!K110</f>
        <v>17294</v>
      </c>
      <c r="R45" s="26">
        <v>2026</v>
      </c>
      <c r="S45" s="27">
        <v>1</v>
      </c>
    </row>
    <row r="46" spans="1:19" x14ac:dyDescent="0.25">
      <c r="A46" s="19">
        <f t="shared" si="5"/>
        <v>24</v>
      </c>
      <c r="B46" s="19">
        <v>6525</v>
      </c>
      <c r="C46" s="21" t="s">
        <v>88</v>
      </c>
      <c r="D46" s="19">
        <v>1953</v>
      </c>
      <c r="E46" s="24" t="s">
        <v>87</v>
      </c>
      <c r="F46" s="24" t="s">
        <v>28</v>
      </c>
      <c r="G46" s="16">
        <v>525.1</v>
      </c>
      <c r="H46" s="16">
        <v>478.2</v>
      </c>
      <c r="I46" s="17">
        <v>24</v>
      </c>
      <c r="J46" s="16">
        <f>Приложение2!I113</f>
        <v>259662.6</v>
      </c>
      <c r="K46" s="16">
        <v>0</v>
      </c>
      <c r="L46" s="16">
        <v>0</v>
      </c>
      <c r="M46" s="16">
        <v>0</v>
      </c>
      <c r="N46" s="16">
        <f t="shared" si="3"/>
        <v>235046.82</v>
      </c>
      <c r="O46" s="16">
        <v>24615.78</v>
      </c>
      <c r="P46" s="16">
        <f>J46/H46</f>
        <v>543</v>
      </c>
      <c r="Q46" s="16">
        <f>Приложение2!K113</f>
        <v>543</v>
      </c>
      <c r="R46" s="26">
        <v>2026</v>
      </c>
      <c r="S46" s="27">
        <v>1</v>
      </c>
    </row>
    <row r="47" spans="1:19" x14ac:dyDescent="0.25">
      <c r="A47" s="74" t="s">
        <v>47</v>
      </c>
      <c r="B47" s="74"/>
      <c r="C47" s="74"/>
      <c r="D47" s="19"/>
      <c r="E47" s="19" t="s">
        <v>10</v>
      </c>
      <c r="F47" s="19" t="s">
        <v>10</v>
      </c>
      <c r="G47" s="16">
        <f t="shared" ref="G47:O47" si="6">SUM(G48:G78)</f>
        <v>138819.97</v>
      </c>
      <c r="H47" s="16">
        <f t="shared" si="6"/>
        <v>99785.04</v>
      </c>
      <c r="I47" s="17">
        <f t="shared" si="6"/>
        <v>3727</v>
      </c>
      <c r="J47" s="16">
        <f t="shared" si="6"/>
        <v>387120022.80000001</v>
      </c>
      <c r="K47" s="16">
        <f t="shared" si="6"/>
        <v>0</v>
      </c>
      <c r="L47" s="16">
        <f t="shared" si="6"/>
        <v>0</v>
      </c>
      <c r="M47" s="16">
        <f t="shared" si="6"/>
        <v>0</v>
      </c>
      <c r="N47" s="16">
        <f t="shared" si="6"/>
        <v>387120022.80000001</v>
      </c>
      <c r="O47" s="16">
        <f t="shared" si="6"/>
        <v>0</v>
      </c>
      <c r="P47" s="19" t="s">
        <v>10</v>
      </c>
      <c r="Q47" s="19" t="s">
        <v>10</v>
      </c>
      <c r="R47" s="19" t="s">
        <v>10</v>
      </c>
      <c r="S47" s="19" t="s">
        <v>10</v>
      </c>
    </row>
    <row r="48" spans="1:19" ht="17.25" customHeight="1" x14ac:dyDescent="0.25">
      <c r="A48" s="19">
        <v>1</v>
      </c>
      <c r="B48" s="28">
        <v>5993</v>
      </c>
      <c r="C48" s="23" t="s">
        <v>78</v>
      </c>
      <c r="D48" s="24">
        <v>1968</v>
      </c>
      <c r="E48" s="9" t="s">
        <v>24</v>
      </c>
      <c r="F48" s="24" t="s">
        <v>28</v>
      </c>
      <c r="G48" s="16">
        <v>2982</v>
      </c>
      <c r="H48" s="16">
        <v>2444.6999999999998</v>
      </c>
      <c r="I48" s="17">
        <v>91</v>
      </c>
      <c r="J48" s="16">
        <f>Приложение2!I118</f>
        <v>586728</v>
      </c>
      <c r="K48" s="16">
        <v>0</v>
      </c>
      <c r="L48" s="16">
        <v>0</v>
      </c>
      <c r="M48" s="16">
        <v>0</v>
      </c>
      <c r="N48" s="16">
        <f>J48-K48-L48-M48-O48</f>
        <v>586728</v>
      </c>
      <c r="O48" s="16">
        <v>0</v>
      </c>
      <c r="P48" s="16">
        <f>J48/H48</f>
        <v>240</v>
      </c>
      <c r="Q48" s="16">
        <f>Приложение2!K118</f>
        <v>240</v>
      </c>
      <c r="R48" s="26">
        <v>2027</v>
      </c>
      <c r="S48" s="27">
        <v>1</v>
      </c>
    </row>
    <row r="49" spans="1:19" ht="17.25" customHeight="1" x14ac:dyDescent="0.25">
      <c r="A49" s="19">
        <f>A48+1</f>
        <v>2</v>
      </c>
      <c r="B49" s="28">
        <v>6033</v>
      </c>
      <c r="C49" s="23" t="s">
        <v>41</v>
      </c>
      <c r="D49" s="24">
        <v>1971</v>
      </c>
      <c r="E49" s="9" t="s">
        <v>37</v>
      </c>
      <c r="F49" s="24" t="s">
        <v>28</v>
      </c>
      <c r="G49" s="16">
        <v>14549.38</v>
      </c>
      <c r="H49" s="16">
        <v>10846.3</v>
      </c>
      <c r="I49" s="17">
        <v>402</v>
      </c>
      <c r="J49" s="16">
        <f>Приложение2!I120</f>
        <v>146504</v>
      </c>
      <c r="K49" s="16">
        <v>0</v>
      </c>
      <c r="L49" s="16">
        <v>0</v>
      </c>
      <c r="M49" s="16">
        <v>0</v>
      </c>
      <c r="N49" s="16">
        <f t="shared" ref="N49:N68" si="7">J49-K49-L49-M49-O49</f>
        <v>146504</v>
      </c>
      <c r="O49" s="16">
        <v>0</v>
      </c>
      <c r="P49" s="16">
        <f>J49/H49</f>
        <v>13.51</v>
      </c>
      <c r="Q49" s="16">
        <f>Приложение2!K120</f>
        <v>13.51</v>
      </c>
      <c r="R49" s="26">
        <v>2027</v>
      </c>
      <c r="S49" s="27">
        <v>1</v>
      </c>
    </row>
    <row r="50" spans="1:19" x14ac:dyDescent="0.25">
      <c r="A50" s="19">
        <f t="shared" ref="A50:A78" si="8">A49+1</f>
        <v>3</v>
      </c>
      <c r="B50" s="19">
        <v>6037</v>
      </c>
      <c r="C50" s="23" t="s">
        <v>52</v>
      </c>
      <c r="D50" s="24">
        <v>1972</v>
      </c>
      <c r="E50" s="9" t="s">
        <v>37</v>
      </c>
      <c r="F50" s="24" t="s">
        <v>28</v>
      </c>
      <c r="G50" s="16">
        <v>9738.5499999999993</v>
      </c>
      <c r="H50" s="16">
        <v>7323.74</v>
      </c>
      <c r="I50" s="17">
        <v>271</v>
      </c>
      <c r="J50" s="16">
        <f>Приложение2!I123</f>
        <v>293008</v>
      </c>
      <c r="K50" s="16">
        <v>0</v>
      </c>
      <c r="L50" s="16">
        <v>0</v>
      </c>
      <c r="M50" s="16">
        <v>0</v>
      </c>
      <c r="N50" s="16">
        <f t="shared" si="7"/>
        <v>293008</v>
      </c>
      <c r="O50" s="16">
        <v>0</v>
      </c>
      <c r="P50" s="16">
        <f>J50/H50</f>
        <v>40.01</v>
      </c>
      <c r="Q50" s="16">
        <f>Приложение2!K123</f>
        <v>40.01</v>
      </c>
      <c r="R50" s="26">
        <v>2027</v>
      </c>
      <c r="S50" s="27">
        <v>1</v>
      </c>
    </row>
    <row r="51" spans="1:19" ht="17.25" customHeight="1" x14ac:dyDescent="0.25">
      <c r="A51" s="19">
        <f t="shared" si="8"/>
        <v>4</v>
      </c>
      <c r="B51" s="28">
        <v>6064</v>
      </c>
      <c r="C51" s="23" t="s">
        <v>43</v>
      </c>
      <c r="D51" s="24">
        <v>2000</v>
      </c>
      <c r="E51" s="9" t="s">
        <v>37</v>
      </c>
      <c r="F51" s="24" t="s">
        <v>33</v>
      </c>
      <c r="G51" s="16">
        <v>22476.3</v>
      </c>
      <c r="H51" s="16">
        <v>18135.099999999999</v>
      </c>
      <c r="I51" s="17">
        <v>676</v>
      </c>
      <c r="J51" s="16">
        <f>Приложение2!I128</f>
        <v>10511750</v>
      </c>
      <c r="K51" s="16">
        <v>0</v>
      </c>
      <c r="L51" s="16">
        <v>0</v>
      </c>
      <c r="M51" s="16">
        <v>0</v>
      </c>
      <c r="N51" s="16">
        <f t="shared" si="7"/>
        <v>10511750</v>
      </c>
      <c r="O51" s="16">
        <v>0</v>
      </c>
      <c r="P51" s="16">
        <f>J51/H51</f>
        <v>579.64</v>
      </c>
      <c r="Q51" s="16">
        <f>Приложение2!K128</f>
        <v>579.64</v>
      </c>
      <c r="R51" s="26">
        <v>2027</v>
      </c>
      <c r="S51" s="27">
        <v>1</v>
      </c>
    </row>
    <row r="52" spans="1:19" x14ac:dyDescent="0.25">
      <c r="A52" s="19">
        <f t="shared" si="8"/>
        <v>5</v>
      </c>
      <c r="B52" s="19">
        <v>5839</v>
      </c>
      <c r="C52" s="23" t="s">
        <v>92</v>
      </c>
      <c r="D52" s="19">
        <v>1960</v>
      </c>
      <c r="E52" s="24" t="s">
        <v>79</v>
      </c>
      <c r="F52" s="24" t="s">
        <v>33</v>
      </c>
      <c r="G52" s="22">
        <v>2138</v>
      </c>
      <c r="H52" s="22">
        <v>1239.0999999999999</v>
      </c>
      <c r="I52" s="25">
        <v>47</v>
      </c>
      <c r="J52" s="16">
        <f>Приложение2!I133</f>
        <v>14266997.4</v>
      </c>
      <c r="K52" s="22">
        <v>0</v>
      </c>
      <c r="L52" s="22">
        <v>0</v>
      </c>
      <c r="M52" s="22">
        <v>0</v>
      </c>
      <c r="N52" s="22">
        <f t="shared" si="7"/>
        <v>14266997.4</v>
      </c>
      <c r="O52" s="16">
        <v>0</v>
      </c>
      <c r="P52" s="22">
        <f>J52/H52</f>
        <v>11514</v>
      </c>
      <c r="Q52" s="16">
        <f>Приложение2!K133</f>
        <v>11514</v>
      </c>
      <c r="R52" s="26">
        <v>2027</v>
      </c>
      <c r="S52" s="27">
        <v>1</v>
      </c>
    </row>
    <row r="53" spans="1:19" x14ac:dyDescent="0.25">
      <c r="A53" s="19">
        <f t="shared" si="8"/>
        <v>6</v>
      </c>
      <c r="B53" s="19">
        <v>5870</v>
      </c>
      <c r="C53" s="23" t="s">
        <v>63</v>
      </c>
      <c r="D53" s="19">
        <v>1957</v>
      </c>
      <c r="E53" s="24" t="s">
        <v>24</v>
      </c>
      <c r="F53" s="24" t="s">
        <v>33</v>
      </c>
      <c r="G53" s="22">
        <v>3421</v>
      </c>
      <c r="H53" s="22">
        <v>2339.1999999999998</v>
      </c>
      <c r="I53" s="25">
        <v>96</v>
      </c>
      <c r="J53" s="16">
        <f>Приложение2!I140</f>
        <v>40454124.799999997</v>
      </c>
      <c r="K53" s="22">
        <v>0</v>
      </c>
      <c r="L53" s="22">
        <v>0</v>
      </c>
      <c r="M53" s="22">
        <v>0</v>
      </c>
      <c r="N53" s="22">
        <f t="shared" ref="N53:N59" si="9">J53-K53-L53-M53-O53</f>
        <v>40454124.799999997</v>
      </c>
      <c r="O53" s="16">
        <v>0</v>
      </c>
      <c r="P53" s="22">
        <f t="shared" ref="P53:P59" si="10">J53/H53</f>
        <v>17294</v>
      </c>
      <c r="Q53" s="16">
        <f>Приложение2!K140</f>
        <v>17294</v>
      </c>
      <c r="R53" s="26">
        <v>2027</v>
      </c>
      <c r="S53" s="27">
        <v>1</v>
      </c>
    </row>
    <row r="54" spans="1:19" x14ac:dyDescent="0.25">
      <c r="A54" s="19">
        <f t="shared" si="8"/>
        <v>7</v>
      </c>
      <c r="B54" s="19">
        <v>5874</v>
      </c>
      <c r="C54" s="23" t="s">
        <v>97</v>
      </c>
      <c r="D54" s="19">
        <v>1957</v>
      </c>
      <c r="E54" s="24" t="s">
        <v>79</v>
      </c>
      <c r="F54" s="24" t="s">
        <v>28</v>
      </c>
      <c r="G54" s="22">
        <v>4065</v>
      </c>
      <c r="H54" s="22">
        <v>2947.8</v>
      </c>
      <c r="I54" s="25">
        <v>114</v>
      </c>
      <c r="J54" s="16">
        <f>Приложение2!I143</f>
        <v>1011095.4</v>
      </c>
      <c r="K54" s="22">
        <v>0</v>
      </c>
      <c r="L54" s="22">
        <v>0</v>
      </c>
      <c r="M54" s="22">
        <v>0</v>
      </c>
      <c r="N54" s="22">
        <f t="shared" si="9"/>
        <v>1011095.4</v>
      </c>
      <c r="O54" s="16">
        <v>0</v>
      </c>
      <c r="P54" s="22">
        <f>J54/H54</f>
        <v>343</v>
      </c>
      <c r="Q54" s="16">
        <f>Приложение2!K143</f>
        <v>343</v>
      </c>
      <c r="R54" s="26">
        <v>2027</v>
      </c>
      <c r="S54" s="27">
        <v>1</v>
      </c>
    </row>
    <row r="55" spans="1:19" x14ac:dyDescent="0.25">
      <c r="A55" s="19">
        <f t="shared" si="8"/>
        <v>8</v>
      </c>
      <c r="B55" s="19">
        <v>5900</v>
      </c>
      <c r="C55" s="23" t="s">
        <v>94</v>
      </c>
      <c r="D55" s="19">
        <v>1967</v>
      </c>
      <c r="E55" s="24" t="s">
        <v>79</v>
      </c>
      <c r="F55" s="24" t="s">
        <v>33</v>
      </c>
      <c r="G55" s="22">
        <v>7762</v>
      </c>
      <c r="H55" s="22">
        <v>4773.5</v>
      </c>
      <c r="I55" s="25">
        <v>180</v>
      </c>
      <c r="J55" s="16">
        <f>Приложение2!I147</f>
        <v>38889704.5</v>
      </c>
      <c r="K55" s="22">
        <v>0</v>
      </c>
      <c r="L55" s="22">
        <v>0</v>
      </c>
      <c r="M55" s="22">
        <v>0</v>
      </c>
      <c r="N55" s="22">
        <f t="shared" si="9"/>
        <v>38889704.5</v>
      </c>
      <c r="O55" s="16">
        <v>0</v>
      </c>
      <c r="P55" s="22">
        <f t="shared" si="10"/>
        <v>8147</v>
      </c>
      <c r="Q55" s="16">
        <f>Приложение2!K147</f>
        <v>8147</v>
      </c>
      <c r="R55" s="26">
        <v>2027</v>
      </c>
      <c r="S55" s="27">
        <v>1</v>
      </c>
    </row>
    <row r="56" spans="1:19" x14ac:dyDescent="0.25">
      <c r="A56" s="19">
        <f t="shared" si="8"/>
        <v>9</v>
      </c>
      <c r="B56" s="19">
        <v>5901</v>
      </c>
      <c r="C56" s="23" t="s">
        <v>95</v>
      </c>
      <c r="D56" s="19">
        <v>1967</v>
      </c>
      <c r="E56" s="24" t="s">
        <v>79</v>
      </c>
      <c r="F56" s="24" t="s">
        <v>33</v>
      </c>
      <c r="G56" s="22">
        <v>4053.1</v>
      </c>
      <c r="H56" s="22">
        <v>2557.1</v>
      </c>
      <c r="I56" s="25">
        <v>97</v>
      </c>
      <c r="J56" s="16">
        <f>Приложение2!I154</f>
        <v>29442449.399999999</v>
      </c>
      <c r="K56" s="22">
        <v>0</v>
      </c>
      <c r="L56" s="22">
        <v>0</v>
      </c>
      <c r="M56" s="22">
        <v>0</v>
      </c>
      <c r="N56" s="22">
        <f t="shared" si="9"/>
        <v>29442449.399999999</v>
      </c>
      <c r="O56" s="16">
        <v>0</v>
      </c>
      <c r="P56" s="22">
        <f t="shared" si="10"/>
        <v>11514</v>
      </c>
      <c r="Q56" s="16">
        <f>Приложение2!K154</f>
        <v>11514</v>
      </c>
      <c r="R56" s="26">
        <v>2027</v>
      </c>
      <c r="S56" s="27">
        <v>1</v>
      </c>
    </row>
    <row r="57" spans="1:19" x14ac:dyDescent="0.25">
      <c r="A57" s="19">
        <f t="shared" si="8"/>
        <v>10</v>
      </c>
      <c r="B57" s="20">
        <v>5903</v>
      </c>
      <c r="C57" s="21" t="s">
        <v>65</v>
      </c>
      <c r="D57" s="19">
        <v>1974</v>
      </c>
      <c r="E57" s="9" t="s">
        <v>24</v>
      </c>
      <c r="F57" s="24" t="s">
        <v>33</v>
      </c>
      <c r="G57" s="16">
        <v>3555.4</v>
      </c>
      <c r="H57" s="16">
        <v>2682.4</v>
      </c>
      <c r="I57" s="17">
        <v>101</v>
      </c>
      <c r="J57" s="16">
        <f>Приложение2!I161</f>
        <v>30383544.800000001</v>
      </c>
      <c r="K57" s="16">
        <v>0</v>
      </c>
      <c r="L57" s="16">
        <v>0</v>
      </c>
      <c r="M57" s="16">
        <v>0</v>
      </c>
      <c r="N57" s="16">
        <f t="shared" si="9"/>
        <v>30383544.800000001</v>
      </c>
      <c r="O57" s="16">
        <v>0</v>
      </c>
      <c r="P57" s="29">
        <f t="shared" si="10"/>
        <v>11327</v>
      </c>
      <c r="Q57" s="16">
        <f>Приложение2!K161</f>
        <v>11327</v>
      </c>
      <c r="R57" s="26">
        <v>2027</v>
      </c>
      <c r="S57" s="27">
        <v>1</v>
      </c>
    </row>
    <row r="58" spans="1:19" x14ac:dyDescent="0.25">
      <c r="A58" s="19">
        <f t="shared" si="8"/>
        <v>11</v>
      </c>
      <c r="B58" s="19">
        <v>5906</v>
      </c>
      <c r="C58" s="21" t="s">
        <v>67</v>
      </c>
      <c r="D58" s="19">
        <v>1974</v>
      </c>
      <c r="E58" s="24" t="s">
        <v>24</v>
      </c>
      <c r="F58" s="24" t="s">
        <v>33</v>
      </c>
      <c r="G58" s="16">
        <v>3484.3</v>
      </c>
      <c r="H58" s="16">
        <v>2667.3</v>
      </c>
      <c r="I58" s="17">
        <v>101</v>
      </c>
      <c r="J58" s="16">
        <f>Приложение2!I164</f>
        <v>30212507.100000001</v>
      </c>
      <c r="K58" s="16">
        <v>0</v>
      </c>
      <c r="L58" s="16">
        <v>0</v>
      </c>
      <c r="M58" s="16">
        <v>0</v>
      </c>
      <c r="N58" s="16">
        <f t="shared" si="9"/>
        <v>30212507.100000001</v>
      </c>
      <c r="O58" s="16">
        <v>0</v>
      </c>
      <c r="P58" s="16">
        <f t="shared" si="10"/>
        <v>11327</v>
      </c>
      <c r="Q58" s="16">
        <f>Приложение2!K164</f>
        <v>11327</v>
      </c>
      <c r="R58" s="26">
        <v>2027</v>
      </c>
      <c r="S58" s="27">
        <v>1</v>
      </c>
    </row>
    <row r="59" spans="1:19" x14ac:dyDescent="0.25">
      <c r="A59" s="19">
        <f t="shared" si="8"/>
        <v>12</v>
      </c>
      <c r="B59" s="19">
        <v>5915</v>
      </c>
      <c r="C59" s="23" t="s">
        <v>96</v>
      </c>
      <c r="D59" s="19">
        <v>1967</v>
      </c>
      <c r="E59" s="24" t="s">
        <v>79</v>
      </c>
      <c r="F59" s="24" t="s">
        <v>33</v>
      </c>
      <c r="G59" s="22">
        <v>6062.5</v>
      </c>
      <c r="H59" s="22">
        <v>3878</v>
      </c>
      <c r="I59" s="25">
        <v>147</v>
      </c>
      <c r="J59" s="16">
        <f>Приложение2!I167</f>
        <v>31594066</v>
      </c>
      <c r="K59" s="22">
        <v>0</v>
      </c>
      <c r="L59" s="22">
        <v>0</v>
      </c>
      <c r="M59" s="22">
        <v>0</v>
      </c>
      <c r="N59" s="22">
        <f t="shared" si="9"/>
        <v>31594066</v>
      </c>
      <c r="O59" s="16">
        <v>0</v>
      </c>
      <c r="P59" s="22">
        <f t="shared" si="10"/>
        <v>8147</v>
      </c>
      <c r="Q59" s="16">
        <f>Приложение2!K167</f>
        <v>8147</v>
      </c>
      <c r="R59" s="26">
        <v>2027</v>
      </c>
      <c r="S59" s="27">
        <v>1</v>
      </c>
    </row>
    <row r="60" spans="1:19" x14ac:dyDescent="0.25">
      <c r="A60" s="19">
        <f t="shared" si="8"/>
        <v>13</v>
      </c>
      <c r="B60" s="19">
        <v>6121</v>
      </c>
      <c r="C60" s="23" t="s">
        <v>44</v>
      </c>
      <c r="D60" s="19">
        <v>1971</v>
      </c>
      <c r="E60" s="24" t="s">
        <v>37</v>
      </c>
      <c r="F60" s="24" t="s">
        <v>33</v>
      </c>
      <c r="G60" s="22">
        <v>3203.19</v>
      </c>
      <c r="H60" s="22">
        <v>2561.5</v>
      </c>
      <c r="I60" s="25">
        <v>86</v>
      </c>
      <c r="J60" s="16">
        <f>Приложение2!I174</f>
        <v>5255875</v>
      </c>
      <c r="K60" s="22">
        <v>0</v>
      </c>
      <c r="L60" s="22">
        <v>0</v>
      </c>
      <c r="M60" s="22">
        <v>0</v>
      </c>
      <c r="N60" s="22">
        <f t="shared" si="7"/>
        <v>5255875</v>
      </c>
      <c r="O60" s="16">
        <v>0</v>
      </c>
      <c r="P60" s="22">
        <f t="shared" ref="P60:P68" si="11">J60/H60</f>
        <v>2051.87</v>
      </c>
      <c r="Q60" s="16">
        <f>Приложение2!K174</f>
        <v>2051.87</v>
      </c>
      <c r="R60" s="26">
        <v>2027</v>
      </c>
      <c r="S60" s="27">
        <v>1</v>
      </c>
    </row>
    <row r="61" spans="1:19" x14ac:dyDescent="0.25">
      <c r="A61" s="19">
        <f t="shared" si="8"/>
        <v>14</v>
      </c>
      <c r="B61" s="19">
        <v>6124</v>
      </c>
      <c r="C61" s="23" t="s">
        <v>77</v>
      </c>
      <c r="D61" s="19">
        <v>1970</v>
      </c>
      <c r="E61" s="24" t="s">
        <v>24</v>
      </c>
      <c r="F61" s="24" t="s">
        <v>28</v>
      </c>
      <c r="G61" s="22">
        <v>2962.9</v>
      </c>
      <c r="H61" s="22">
        <v>2318.6</v>
      </c>
      <c r="I61" s="25">
        <v>88</v>
      </c>
      <c r="J61" s="16">
        <f>Приложение2!I177</f>
        <v>556464</v>
      </c>
      <c r="K61" s="22">
        <v>0</v>
      </c>
      <c r="L61" s="22">
        <v>0</v>
      </c>
      <c r="M61" s="22">
        <v>0</v>
      </c>
      <c r="N61" s="22">
        <f>J61-K61-L61-M61-O61</f>
        <v>556464</v>
      </c>
      <c r="O61" s="16">
        <v>0</v>
      </c>
      <c r="P61" s="22">
        <f t="shared" si="11"/>
        <v>240</v>
      </c>
      <c r="Q61" s="16">
        <f>Приложение2!K177</f>
        <v>240</v>
      </c>
      <c r="R61" s="26">
        <v>2027</v>
      </c>
      <c r="S61" s="27">
        <v>1</v>
      </c>
    </row>
    <row r="62" spans="1:19" x14ac:dyDescent="0.25">
      <c r="A62" s="19">
        <f t="shared" si="8"/>
        <v>15</v>
      </c>
      <c r="B62" s="19">
        <v>6128</v>
      </c>
      <c r="C62" s="23" t="s">
        <v>50</v>
      </c>
      <c r="D62" s="19">
        <v>1974</v>
      </c>
      <c r="E62" s="24" t="s">
        <v>37</v>
      </c>
      <c r="F62" s="24" t="s">
        <v>33</v>
      </c>
      <c r="G62" s="22">
        <v>2658.6</v>
      </c>
      <c r="H62" s="22">
        <v>1899.3</v>
      </c>
      <c r="I62" s="25">
        <v>72</v>
      </c>
      <c r="J62" s="16">
        <f>Приложение2!I179</f>
        <v>5255875</v>
      </c>
      <c r="K62" s="22">
        <v>0</v>
      </c>
      <c r="L62" s="22">
        <v>0</v>
      </c>
      <c r="M62" s="22">
        <v>0</v>
      </c>
      <c r="N62" s="22">
        <f t="shared" si="7"/>
        <v>5255875</v>
      </c>
      <c r="O62" s="16">
        <v>0</v>
      </c>
      <c r="P62" s="22">
        <f t="shared" si="11"/>
        <v>2767.27</v>
      </c>
      <c r="Q62" s="16">
        <f>Приложение2!K179</f>
        <v>2767.27</v>
      </c>
      <c r="R62" s="26">
        <v>2027</v>
      </c>
      <c r="S62" s="27">
        <v>1</v>
      </c>
    </row>
    <row r="63" spans="1:19" x14ac:dyDescent="0.25">
      <c r="A63" s="19">
        <f t="shared" si="8"/>
        <v>16</v>
      </c>
      <c r="B63" s="19">
        <v>6135</v>
      </c>
      <c r="C63" s="21" t="s">
        <v>68</v>
      </c>
      <c r="D63" s="19">
        <v>1974</v>
      </c>
      <c r="E63" s="24" t="s">
        <v>24</v>
      </c>
      <c r="F63" s="24" t="s">
        <v>33</v>
      </c>
      <c r="G63" s="16">
        <v>3562.8</v>
      </c>
      <c r="H63" s="16">
        <v>2687.8</v>
      </c>
      <c r="I63" s="17">
        <v>102</v>
      </c>
      <c r="J63" s="16">
        <f>Приложение2!I182</f>
        <v>30444710.600000001</v>
      </c>
      <c r="K63" s="16">
        <v>0</v>
      </c>
      <c r="L63" s="16">
        <v>0</v>
      </c>
      <c r="M63" s="16">
        <v>0</v>
      </c>
      <c r="N63" s="16">
        <f t="shared" si="7"/>
        <v>30444710.600000001</v>
      </c>
      <c r="O63" s="16">
        <v>0</v>
      </c>
      <c r="P63" s="16">
        <f t="shared" si="11"/>
        <v>11327</v>
      </c>
      <c r="Q63" s="16">
        <f>Приложение2!K182</f>
        <v>11327</v>
      </c>
      <c r="R63" s="26">
        <v>2027</v>
      </c>
      <c r="S63" s="27">
        <v>1</v>
      </c>
    </row>
    <row r="64" spans="1:19" x14ac:dyDescent="0.25">
      <c r="A64" s="19">
        <f t="shared" si="8"/>
        <v>17</v>
      </c>
      <c r="B64" s="19">
        <v>6156</v>
      </c>
      <c r="C64" s="21" t="s">
        <v>64</v>
      </c>
      <c r="D64" s="19">
        <v>1960</v>
      </c>
      <c r="E64" s="24" t="s">
        <v>24</v>
      </c>
      <c r="F64" s="24" t="s">
        <v>33</v>
      </c>
      <c r="G64" s="16">
        <v>4993.5</v>
      </c>
      <c r="H64" s="16">
        <v>3654.5</v>
      </c>
      <c r="I64" s="17">
        <v>135</v>
      </c>
      <c r="J64" s="16">
        <f>Приложение2!I185</f>
        <v>35364596.5</v>
      </c>
      <c r="K64" s="16">
        <v>0</v>
      </c>
      <c r="L64" s="16">
        <v>0</v>
      </c>
      <c r="M64" s="16">
        <v>0</v>
      </c>
      <c r="N64" s="16">
        <f t="shared" si="7"/>
        <v>35364596.5</v>
      </c>
      <c r="O64" s="16">
        <v>0</v>
      </c>
      <c r="P64" s="16">
        <f t="shared" si="11"/>
        <v>9677</v>
      </c>
      <c r="Q64" s="16">
        <f>Приложение2!K185</f>
        <v>9677</v>
      </c>
      <c r="R64" s="26">
        <v>2027</v>
      </c>
      <c r="S64" s="27">
        <v>1</v>
      </c>
    </row>
    <row r="65" spans="1:19" x14ac:dyDescent="0.25">
      <c r="A65" s="19">
        <f t="shared" si="8"/>
        <v>18</v>
      </c>
      <c r="B65" s="19">
        <v>6257</v>
      </c>
      <c r="C65" s="23" t="s">
        <v>73</v>
      </c>
      <c r="D65" s="19">
        <v>1955</v>
      </c>
      <c r="E65" s="24" t="s">
        <v>80</v>
      </c>
      <c r="F65" s="24" t="s">
        <v>28</v>
      </c>
      <c r="G65" s="22">
        <v>1527.2</v>
      </c>
      <c r="H65" s="22">
        <v>897.2</v>
      </c>
      <c r="I65" s="25">
        <v>34</v>
      </c>
      <c r="J65" s="16">
        <f>Приложение2!I188</f>
        <v>1111630.8</v>
      </c>
      <c r="K65" s="22">
        <v>0</v>
      </c>
      <c r="L65" s="22">
        <v>0</v>
      </c>
      <c r="M65" s="22">
        <v>0</v>
      </c>
      <c r="N65" s="22">
        <f>J65-K65-L65-M65-O65</f>
        <v>1111630.8</v>
      </c>
      <c r="O65" s="16">
        <v>0</v>
      </c>
      <c r="P65" s="22">
        <f t="shared" si="11"/>
        <v>1239</v>
      </c>
      <c r="Q65" s="16">
        <f>Приложение2!K188</f>
        <v>1239</v>
      </c>
      <c r="R65" s="26">
        <v>2027</v>
      </c>
      <c r="S65" s="27">
        <v>1</v>
      </c>
    </row>
    <row r="66" spans="1:19" x14ac:dyDescent="0.25">
      <c r="A66" s="19">
        <f t="shared" si="8"/>
        <v>19</v>
      </c>
      <c r="B66" s="19">
        <v>6333</v>
      </c>
      <c r="C66" s="23" t="s">
        <v>51</v>
      </c>
      <c r="D66" s="24">
        <v>2002</v>
      </c>
      <c r="E66" s="9" t="s">
        <v>37</v>
      </c>
      <c r="F66" s="24" t="s">
        <v>33</v>
      </c>
      <c r="G66" s="16">
        <v>5132.2</v>
      </c>
      <c r="H66" s="16">
        <v>4930.1000000000004</v>
      </c>
      <c r="I66" s="17">
        <v>136</v>
      </c>
      <c r="J66" s="16">
        <f>Приложение2!I191</f>
        <v>10422580</v>
      </c>
      <c r="K66" s="16">
        <v>0</v>
      </c>
      <c r="L66" s="16">
        <v>0</v>
      </c>
      <c r="M66" s="16">
        <v>0</v>
      </c>
      <c r="N66" s="16">
        <f t="shared" si="7"/>
        <v>10422580</v>
      </c>
      <c r="O66" s="16">
        <v>0</v>
      </c>
      <c r="P66" s="16">
        <f t="shared" si="11"/>
        <v>2114.0700000000002</v>
      </c>
      <c r="Q66" s="16">
        <f>Приложение2!K191</f>
        <v>2114.0700000000002</v>
      </c>
      <c r="R66" s="26">
        <v>2027</v>
      </c>
      <c r="S66" s="27">
        <v>1</v>
      </c>
    </row>
    <row r="67" spans="1:19" x14ac:dyDescent="0.25">
      <c r="A67" s="19">
        <f t="shared" si="8"/>
        <v>20</v>
      </c>
      <c r="B67" s="19">
        <v>6391</v>
      </c>
      <c r="C67" s="21" t="s">
        <v>91</v>
      </c>
      <c r="D67" s="19">
        <v>1958</v>
      </c>
      <c r="E67" s="24" t="s">
        <v>79</v>
      </c>
      <c r="F67" s="24" t="s">
        <v>33</v>
      </c>
      <c r="G67" s="16">
        <v>4179</v>
      </c>
      <c r="H67" s="16">
        <v>2307.3000000000002</v>
      </c>
      <c r="I67" s="17">
        <v>87</v>
      </c>
      <c r="J67" s="16">
        <f>Приложение2!I196</f>
        <v>26566252.199999999</v>
      </c>
      <c r="K67" s="16">
        <v>0</v>
      </c>
      <c r="L67" s="16">
        <v>0</v>
      </c>
      <c r="M67" s="16">
        <v>0</v>
      </c>
      <c r="N67" s="16">
        <f t="shared" si="7"/>
        <v>26566252.199999999</v>
      </c>
      <c r="O67" s="16">
        <v>0</v>
      </c>
      <c r="P67" s="16">
        <f t="shared" si="11"/>
        <v>11514</v>
      </c>
      <c r="Q67" s="16">
        <f>Приложение2!K196</f>
        <v>11514</v>
      </c>
      <c r="R67" s="26">
        <v>2027</v>
      </c>
      <c r="S67" s="27">
        <v>1</v>
      </c>
    </row>
    <row r="68" spans="1:19" x14ac:dyDescent="0.25">
      <c r="A68" s="19">
        <f t="shared" si="8"/>
        <v>21</v>
      </c>
      <c r="B68" s="19">
        <v>6393</v>
      </c>
      <c r="C68" s="21" t="s">
        <v>93</v>
      </c>
      <c r="D68" s="19">
        <v>1960</v>
      </c>
      <c r="E68" s="24" t="s">
        <v>79</v>
      </c>
      <c r="F68" s="24" t="s">
        <v>33</v>
      </c>
      <c r="G68" s="16">
        <v>4953</v>
      </c>
      <c r="H68" s="16">
        <v>3135.7</v>
      </c>
      <c r="I68" s="17">
        <v>118</v>
      </c>
      <c r="J68" s="16">
        <f>Приложение2!I203</f>
        <v>25546547.899999999</v>
      </c>
      <c r="K68" s="16">
        <v>0</v>
      </c>
      <c r="L68" s="16">
        <v>0</v>
      </c>
      <c r="M68" s="16">
        <v>0</v>
      </c>
      <c r="N68" s="16">
        <f t="shared" si="7"/>
        <v>25546547.899999999</v>
      </c>
      <c r="O68" s="16">
        <v>0</v>
      </c>
      <c r="P68" s="16">
        <f t="shared" si="11"/>
        <v>8147</v>
      </c>
      <c r="Q68" s="16">
        <f>Приложение2!K203</f>
        <v>8147</v>
      </c>
      <c r="R68" s="26">
        <v>2027</v>
      </c>
      <c r="S68" s="27">
        <v>1</v>
      </c>
    </row>
    <row r="69" spans="1:19" x14ac:dyDescent="0.25">
      <c r="A69" s="19">
        <f t="shared" si="8"/>
        <v>22</v>
      </c>
      <c r="B69" s="19">
        <v>6454</v>
      </c>
      <c r="C69" s="23" t="s">
        <v>69</v>
      </c>
      <c r="D69" s="24">
        <v>1974</v>
      </c>
      <c r="E69" s="9" t="s">
        <v>24</v>
      </c>
      <c r="F69" s="24" t="s">
        <v>28</v>
      </c>
      <c r="G69" s="16">
        <v>4397</v>
      </c>
      <c r="H69" s="16">
        <v>2677.8</v>
      </c>
      <c r="I69" s="17">
        <v>123</v>
      </c>
      <c r="J69" s="16">
        <f>Приложение2!I210</f>
        <v>1298733</v>
      </c>
      <c r="K69" s="16">
        <v>0</v>
      </c>
      <c r="L69" s="16">
        <v>0</v>
      </c>
      <c r="M69" s="16">
        <v>0</v>
      </c>
      <c r="N69" s="16">
        <f t="shared" ref="N69:N78" si="12">J69-K69-L69-M69-O69</f>
        <v>1298733</v>
      </c>
      <c r="O69" s="16">
        <v>0</v>
      </c>
      <c r="P69" s="16">
        <f t="shared" ref="P69:P76" si="13">J69/H69</f>
        <v>485</v>
      </c>
      <c r="Q69" s="16">
        <f>Приложение2!K210</f>
        <v>485</v>
      </c>
      <c r="R69" s="26">
        <v>2027</v>
      </c>
      <c r="S69" s="27">
        <v>1</v>
      </c>
    </row>
    <row r="70" spans="1:19" x14ac:dyDescent="0.25">
      <c r="A70" s="19">
        <f t="shared" si="8"/>
        <v>23</v>
      </c>
      <c r="B70" s="19">
        <v>6455</v>
      </c>
      <c r="C70" s="23" t="s">
        <v>70</v>
      </c>
      <c r="D70" s="24">
        <v>1974</v>
      </c>
      <c r="E70" s="9" t="s">
        <v>24</v>
      </c>
      <c r="F70" s="24" t="s">
        <v>28</v>
      </c>
      <c r="G70" s="16">
        <v>4312</v>
      </c>
      <c r="H70" s="16">
        <v>2656.7</v>
      </c>
      <c r="I70" s="17">
        <v>102</v>
      </c>
      <c r="J70" s="16">
        <f>Приложение2!I212</f>
        <v>1288499.5</v>
      </c>
      <c r="K70" s="16">
        <v>0</v>
      </c>
      <c r="L70" s="16">
        <v>0</v>
      </c>
      <c r="M70" s="16">
        <v>0</v>
      </c>
      <c r="N70" s="16">
        <f t="shared" si="12"/>
        <v>1288499.5</v>
      </c>
      <c r="O70" s="16">
        <v>0</v>
      </c>
      <c r="P70" s="16">
        <f t="shared" si="13"/>
        <v>485</v>
      </c>
      <c r="Q70" s="16">
        <f>Приложение2!K212</f>
        <v>485</v>
      </c>
      <c r="R70" s="26">
        <v>2027</v>
      </c>
      <c r="S70" s="27">
        <v>1</v>
      </c>
    </row>
    <row r="71" spans="1:19" x14ac:dyDescent="0.25">
      <c r="A71" s="19">
        <f t="shared" si="8"/>
        <v>24</v>
      </c>
      <c r="B71" s="19">
        <v>6456</v>
      </c>
      <c r="C71" s="23" t="s">
        <v>71</v>
      </c>
      <c r="D71" s="24">
        <v>1974</v>
      </c>
      <c r="E71" s="9" t="s">
        <v>24</v>
      </c>
      <c r="F71" s="24" t="s">
        <v>28</v>
      </c>
      <c r="G71" s="16">
        <v>4410</v>
      </c>
      <c r="H71" s="16">
        <v>2692.3</v>
      </c>
      <c r="I71" s="17">
        <v>102</v>
      </c>
      <c r="J71" s="16">
        <f>Приложение2!I214</f>
        <v>1305765.5</v>
      </c>
      <c r="K71" s="16">
        <v>0</v>
      </c>
      <c r="L71" s="16">
        <v>0</v>
      </c>
      <c r="M71" s="16">
        <v>0</v>
      </c>
      <c r="N71" s="16">
        <f t="shared" si="12"/>
        <v>1305765.5</v>
      </c>
      <c r="O71" s="16">
        <v>0</v>
      </c>
      <c r="P71" s="16">
        <f t="shared" si="13"/>
        <v>485</v>
      </c>
      <c r="Q71" s="16">
        <f>Приложение2!K214</f>
        <v>485</v>
      </c>
      <c r="R71" s="26">
        <v>2027</v>
      </c>
      <c r="S71" s="27">
        <v>1</v>
      </c>
    </row>
    <row r="72" spans="1:19" x14ac:dyDescent="0.25">
      <c r="A72" s="19">
        <f t="shared" si="8"/>
        <v>25</v>
      </c>
      <c r="B72" s="19">
        <v>6457</v>
      </c>
      <c r="C72" s="23" t="s">
        <v>72</v>
      </c>
      <c r="D72" s="24">
        <v>1974</v>
      </c>
      <c r="E72" s="9" t="s">
        <v>24</v>
      </c>
      <c r="F72" s="24" t="s">
        <v>28</v>
      </c>
      <c r="G72" s="16">
        <v>4111</v>
      </c>
      <c r="H72" s="16">
        <v>2686.9</v>
      </c>
      <c r="I72" s="17">
        <v>102</v>
      </c>
      <c r="J72" s="16">
        <f>Приложение2!I216</f>
        <v>1303146.5</v>
      </c>
      <c r="K72" s="16">
        <v>0</v>
      </c>
      <c r="L72" s="16">
        <v>0</v>
      </c>
      <c r="M72" s="16">
        <v>0</v>
      </c>
      <c r="N72" s="16">
        <f t="shared" si="12"/>
        <v>1303146.5</v>
      </c>
      <c r="O72" s="16">
        <v>0</v>
      </c>
      <c r="P72" s="16">
        <f t="shared" si="13"/>
        <v>485</v>
      </c>
      <c r="Q72" s="16">
        <f>Приложение2!K216</f>
        <v>485</v>
      </c>
      <c r="R72" s="26">
        <v>2027</v>
      </c>
      <c r="S72" s="27">
        <v>1</v>
      </c>
    </row>
    <row r="73" spans="1:19" x14ac:dyDescent="0.25">
      <c r="A73" s="19">
        <f t="shared" si="8"/>
        <v>26</v>
      </c>
      <c r="B73" s="19">
        <v>6466</v>
      </c>
      <c r="C73" s="23" t="s">
        <v>76</v>
      </c>
      <c r="D73" s="24">
        <v>1955</v>
      </c>
      <c r="E73" s="9" t="s">
        <v>80</v>
      </c>
      <c r="F73" s="24" t="s">
        <v>28</v>
      </c>
      <c r="G73" s="16">
        <v>897</v>
      </c>
      <c r="H73" s="16">
        <v>520</v>
      </c>
      <c r="I73" s="17">
        <v>20</v>
      </c>
      <c r="J73" s="16">
        <f>Приложение2!I218</f>
        <v>644280</v>
      </c>
      <c r="K73" s="16">
        <v>0</v>
      </c>
      <c r="L73" s="16">
        <v>0</v>
      </c>
      <c r="M73" s="16">
        <v>0</v>
      </c>
      <c r="N73" s="16">
        <f t="shared" si="12"/>
        <v>644280</v>
      </c>
      <c r="O73" s="16">
        <v>0</v>
      </c>
      <c r="P73" s="16">
        <f t="shared" si="13"/>
        <v>1239</v>
      </c>
      <c r="Q73" s="16">
        <f>Приложение2!K218</f>
        <v>1239</v>
      </c>
      <c r="R73" s="26">
        <v>2027</v>
      </c>
      <c r="S73" s="27">
        <v>1</v>
      </c>
    </row>
    <row r="74" spans="1:19" x14ac:dyDescent="0.25">
      <c r="A74" s="19">
        <f t="shared" si="8"/>
        <v>27</v>
      </c>
      <c r="B74" s="19">
        <v>6467</v>
      </c>
      <c r="C74" s="23" t="s">
        <v>74</v>
      </c>
      <c r="D74" s="24">
        <v>1955</v>
      </c>
      <c r="E74" s="9" t="s">
        <v>80</v>
      </c>
      <c r="F74" s="24" t="s">
        <v>28</v>
      </c>
      <c r="G74" s="16">
        <v>899</v>
      </c>
      <c r="H74" s="16">
        <v>520.9</v>
      </c>
      <c r="I74" s="17">
        <v>21</v>
      </c>
      <c r="J74" s="16">
        <f>Приложение2!I221</f>
        <v>645395.1</v>
      </c>
      <c r="K74" s="16">
        <v>0</v>
      </c>
      <c r="L74" s="16">
        <v>0</v>
      </c>
      <c r="M74" s="16">
        <v>0</v>
      </c>
      <c r="N74" s="16">
        <f t="shared" si="12"/>
        <v>645395.1</v>
      </c>
      <c r="O74" s="16">
        <v>0</v>
      </c>
      <c r="P74" s="16">
        <f t="shared" si="13"/>
        <v>1239</v>
      </c>
      <c r="Q74" s="16">
        <f>Приложение2!K221</f>
        <v>1239</v>
      </c>
      <c r="R74" s="26">
        <v>2027</v>
      </c>
      <c r="S74" s="27">
        <v>1</v>
      </c>
    </row>
    <row r="75" spans="1:19" x14ac:dyDescent="0.25">
      <c r="A75" s="19">
        <f t="shared" si="8"/>
        <v>28</v>
      </c>
      <c r="B75" s="19">
        <v>6468</v>
      </c>
      <c r="C75" s="23" t="s">
        <v>75</v>
      </c>
      <c r="D75" s="24">
        <v>1955</v>
      </c>
      <c r="E75" s="9" t="s">
        <v>80</v>
      </c>
      <c r="F75" s="24" t="s">
        <v>28</v>
      </c>
      <c r="G75" s="16">
        <v>891.8</v>
      </c>
      <c r="H75" s="16">
        <v>516.5</v>
      </c>
      <c r="I75" s="17">
        <v>21</v>
      </c>
      <c r="J75" s="16">
        <f>Приложение2!I224</f>
        <v>639943.5</v>
      </c>
      <c r="K75" s="16">
        <v>0</v>
      </c>
      <c r="L75" s="16">
        <v>0</v>
      </c>
      <c r="M75" s="16">
        <v>0</v>
      </c>
      <c r="N75" s="16">
        <f t="shared" si="12"/>
        <v>639943.5</v>
      </c>
      <c r="O75" s="16">
        <v>0</v>
      </c>
      <c r="P75" s="16">
        <f t="shared" si="13"/>
        <v>1239</v>
      </c>
      <c r="Q75" s="16">
        <f>Приложение2!K224</f>
        <v>1239</v>
      </c>
      <c r="R75" s="26">
        <v>2027</v>
      </c>
      <c r="S75" s="27">
        <v>1</v>
      </c>
    </row>
    <row r="76" spans="1:19" x14ac:dyDescent="0.25">
      <c r="A76" s="19">
        <f t="shared" si="8"/>
        <v>29</v>
      </c>
      <c r="B76" s="19">
        <v>6628</v>
      </c>
      <c r="C76" s="23" t="s">
        <v>82</v>
      </c>
      <c r="D76" s="24">
        <v>1928</v>
      </c>
      <c r="E76" s="9" t="s">
        <v>80</v>
      </c>
      <c r="F76" s="24" t="s">
        <v>28</v>
      </c>
      <c r="G76" s="16">
        <v>451.7</v>
      </c>
      <c r="H76" s="16">
        <v>397.5</v>
      </c>
      <c r="I76" s="17">
        <v>15</v>
      </c>
      <c r="J76" s="16">
        <f>Приложение2!I227</f>
        <v>492502.5</v>
      </c>
      <c r="K76" s="16">
        <v>0</v>
      </c>
      <c r="L76" s="16">
        <v>0</v>
      </c>
      <c r="M76" s="16">
        <v>0</v>
      </c>
      <c r="N76" s="16">
        <f t="shared" si="12"/>
        <v>492502.5</v>
      </c>
      <c r="O76" s="16">
        <v>0</v>
      </c>
      <c r="P76" s="16">
        <f t="shared" si="13"/>
        <v>1239</v>
      </c>
      <c r="Q76" s="16">
        <f>Приложение2!K227</f>
        <v>1239</v>
      </c>
      <c r="R76" s="26">
        <v>2027</v>
      </c>
      <c r="S76" s="27">
        <v>1</v>
      </c>
    </row>
    <row r="77" spans="1:19" x14ac:dyDescent="0.25">
      <c r="A77" s="19">
        <f t="shared" si="8"/>
        <v>30</v>
      </c>
      <c r="B77" s="19">
        <v>6525</v>
      </c>
      <c r="C77" s="21" t="s">
        <v>88</v>
      </c>
      <c r="D77" s="19">
        <v>1953</v>
      </c>
      <c r="E77" s="24" t="s">
        <v>87</v>
      </c>
      <c r="F77" s="24" t="s">
        <v>33</v>
      </c>
      <c r="G77" s="16">
        <v>525.1</v>
      </c>
      <c r="H77" s="16">
        <v>478.2</v>
      </c>
      <c r="I77" s="17">
        <v>24</v>
      </c>
      <c r="J77" s="16">
        <f>Приложение2!I230</f>
        <v>5489257.7999999998</v>
      </c>
      <c r="K77" s="16">
        <v>0</v>
      </c>
      <c r="L77" s="16">
        <v>0</v>
      </c>
      <c r="M77" s="16">
        <v>0</v>
      </c>
      <c r="N77" s="16">
        <f t="shared" si="12"/>
        <v>5489257.7999999998</v>
      </c>
      <c r="O77" s="16">
        <v>0</v>
      </c>
      <c r="P77" s="16">
        <f>J77/H77</f>
        <v>11479</v>
      </c>
      <c r="Q77" s="16">
        <f>Приложение2!K230</f>
        <v>11479</v>
      </c>
      <c r="R77" s="26">
        <v>2027</v>
      </c>
      <c r="S77" s="27">
        <v>1</v>
      </c>
    </row>
    <row r="78" spans="1:19" x14ac:dyDescent="0.25">
      <c r="A78" s="19">
        <f t="shared" si="8"/>
        <v>31</v>
      </c>
      <c r="B78" s="19">
        <v>6538</v>
      </c>
      <c r="C78" s="21" t="s">
        <v>89</v>
      </c>
      <c r="D78" s="19">
        <v>1926</v>
      </c>
      <c r="E78" s="24" t="s">
        <v>79</v>
      </c>
      <c r="F78" s="24" t="s">
        <v>33</v>
      </c>
      <c r="G78" s="16">
        <v>465.45</v>
      </c>
      <c r="H78" s="16">
        <v>412</v>
      </c>
      <c r="I78" s="17">
        <v>16</v>
      </c>
      <c r="J78" s="16">
        <f>Приложение2!I235</f>
        <v>5695488</v>
      </c>
      <c r="K78" s="16">
        <v>0</v>
      </c>
      <c r="L78" s="16">
        <v>0</v>
      </c>
      <c r="M78" s="16">
        <v>0</v>
      </c>
      <c r="N78" s="16">
        <f t="shared" si="12"/>
        <v>5695488</v>
      </c>
      <c r="O78" s="16">
        <v>0</v>
      </c>
      <c r="P78" s="16">
        <f>J78/H78</f>
        <v>13824</v>
      </c>
      <c r="Q78" s="16">
        <f>Приложение2!K235</f>
        <v>13824</v>
      </c>
      <c r="R78" s="26">
        <v>2027</v>
      </c>
      <c r="S78" s="27">
        <v>1</v>
      </c>
    </row>
    <row r="79" spans="1:19" x14ac:dyDescent="0.25">
      <c r="A79" s="74" t="s">
        <v>48</v>
      </c>
      <c r="B79" s="74"/>
      <c r="C79" s="74"/>
      <c r="D79" s="19"/>
      <c r="E79" s="19" t="s">
        <v>10</v>
      </c>
      <c r="F79" s="19" t="s">
        <v>10</v>
      </c>
      <c r="G79" s="16">
        <f t="shared" ref="G79:O79" si="14">SUM(G80:G93)</f>
        <v>56194.53</v>
      </c>
      <c r="H79" s="16">
        <f t="shared" si="14"/>
        <v>39446.94</v>
      </c>
      <c r="I79" s="17">
        <f t="shared" si="14"/>
        <v>1506</v>
      </c>
      <c r="J79" s="16">
        <f t="shared" si="14"/>
        <v>337674864.80000001</v>
      </c>
      <c r="K79" s="16">
        <f t="shared" si="14"/>
        <v>0</v>
      </c>
      <c r="L79" s="16">
        <f t="shared" si="14"/>
        <v>0</v>
      </c>
      <c r="M79" s="16">
        <f t="shared" si="14"/>
        <v>0</v>
      </c>
      <c r="N79" s="16">
        <f t="shared" si="14"/>
        <v>337674864.80000001</v>
      </c>
      <c r="O79" s="16">
        <f t="shared" si="14"/>
        <v>0</v>
      </c>
      <c r="P79" s="19" t="s">
        <v>10</v>
      </c>
      <c r="Q79" s="19" t="s">
        <v>10</v>
      </c>
      <c r="R79" s="19" t="s">
        <v>10</v>
      </c>
      <c r="S79" s="19" t="s">
        <v>10</v>
      </c>
    </row>
    <row r="80" spans="1:19" ht="17.25" customHeight="1" x14ac:dyDescent="0.25">
      <c r="A80" s="19">
        <v>1</v>
      </c>
      <c r="B80" s="28">
        <v>5993</v>
      </c>
      <c r="C80" s="23" t="s">
        <v>78</v>
      </c>
      <c r="D80" s="24">
        <v>1968</v>
      </c>
      <c r="E80" s="9" t="s">
        <v>24</v>
      </c>
      <c r="F80" s="24" t="s">
        <v>33</v>
      </c>
      <c r="G80" s="16">
        <v>2982</v>
      </c>
      <c r="H80" s="16">
        <v>2444.6999999999998</v>
      </c>
      <c r="I80" s="17">
        <v>91</v>
      </c>
      <c r="J80" s="16">
        <f>Приложение2!I244</f>
        <v>9923037.3000000007</v>
      </c>
      <c r="K80" s="16">
        <v>0</v>
      </c>
      <c r="L80" s="16">
        <v>0</v>
      </c>
      <c r="M80" s="16">
        <v>0</v>
      </c>
      <c r="N80" s="16">
        <f t="shared" ref="N80:N85" si="15">J80-K80-L80-M80-O80</f>
        <v>9923037.3000000007</v>
      </c>
      <c r="O80" s="16">
        <v>0</v>
      </c>
      <c r="P80" s="16">
        <f t="shared" ref="P80:P85" si="16">J80/H80</f>
        <v>4059</v>
      </c>
      <c r="Q80" s="16">
        <f>Приложение2!K244</f>
        <v>4059</v>
      </c>
      <c r="R80" s="26">
        <v>2028</v>
      </c>
      <c r="S80" s="27">
        <v>1</v>
      </c>
    </row>
    <row r="81" spans="1:19" ht="17.25" customHeight="1" x14ac:dyDescent="0.25">
      <c r="A81" s="19">
        <f>A80+1</f>
        <v>2</v>
      </c>
      <c r="B81" s="28">
        <v>6033</v>
      </c>
      <c r="C81" s="23" t="s">
        <v>41</v>
      </c>
      <c r="D81" s="24">
        <v>1971</v>
      </c>
      <c r="E81" s="9" t="s">
        <v>37</v>
      </c>
      <c r="F81" s="24" t="s">
        <v>33</v>
      </c>
      <c r="G81" s="16">
        <v>14549.38</v>
      </c>
      <c r="H81" s="16">
        <v>10846.3</v>
      </c>
      <c r="I81" s="17">
        <v>402</v>
      </c>
      <c r="J81" s="16">
        <f>Приложение2!I247</f>
        <v>10511750</v>
      </c>
      <c r="K81" s="16">
        <v>0</v>
      </c>
      <c r="L81" s="16">
        <v>0</v>
      </c>
      <c r="M81" s="16">
        <v>0</v>
      </c>
      <c r="N81" s="16">
        <f t="shared" si="15"/>
        <v>10511750</v>
      </c>
      <c r="O81" s="16">
        <v>0</v>
      </c>
      <c r="P81" s="16">
        <f t="shared" si="16"/>
        <v>969.16</v>
      </c>
      <c r="Q81" s="16">
        <f>Приложение2!K247</f>
        <v>969.16</v>
      </c>
      <c r="R81" s="26">
        <v>2028</v>
      </c>
      <c r="S81" s="27">
        <v>1</v>
      </c>
    </row>
    <row r="82" spans="1:19" x14ac:dyDescent="0.25">
      <c r="A82" s="19">
        <f t="shared" ref="A82:A93" si="17">A81+1</f>
        <v>3</v>
      </c>
      <c r="B82" s="19">
        <v>6037</v>
      </c>
      <c r="C82" s="23" t="s">
        <v>52</v>
      </c>
      <c r="D82" s="19">
        <v>1972</v>
      </c>
      <c r="E82" s="24" t="s">
        <v>37</v>
      </c>
      <c r="F82" s="24" t="s">
        <v>33</v>
      </c>
      <c r="G82" s="16">
        <v>9738.5499999999993</v>
      </c>
      <c r="H82" s="16">
        <v>7323.74</v>
      </c>
      <c r="I82" s="17">
        <v>271</v>
      </c>
      <c r="J82" s="16">
        <f>Приложение2!I252</f>
        <v>21023500</v>
      </c>
      <c r="K82" s="16">
        <v>0</v>
      </c>
      <c r="L82" s="16">
        <v>0</v>
      </c>
      <c r="M82" s="16">
        <v>0</v>
      </c>
      <c r="N82" s="16">
        <f t="shared" si="15"/>
        <v>21023500</v>
      </c>
      <c r="O82" s="16">
        <v>0</v>
      </c>
      <c r="P82" s="16">
        <f t="shared" si="16"/>
        <v>2870.6</v>
      </c>
      <c r="Q82" s="16">
        <f>Приложение2!K252</f>
        <v>2870.6</v>
      </c>
      <c r="R82" s="26">
        <v>2028</v>
      </c>
      <c r="S82" s="27">
        <v>1</v>
      </c>
    </row>
    <row r="83" spans="1:19" x14ac:dyDescent="0.25">
      <c r="A83" s="19">
        <f>A82+1</f>
        <v>4</v>
      </c>
      <c r="B83" s="19">
        <v>5874</v>
      </c>
      <c r="C83" s="23" t="s">
        <v>97</v>
      </c>
      <c r="D83" s="19">
        <v>1957</v>
      </c>
      <c r="E83" s="24" t="s">
        <v>79</v>
      </c>
      <c r="F83" s="24" t="s">
        <v>33</v>
      </c>
      <c r="G83" s="22">
        <v>4065</v>
      </c>
      <c r="H83" s="22">
        <v>2947.8</v>
      </c>
      <c r="I83" s="25">
        <v>114</v>
      </c>
      <c r="J83" s="16">
        <f>Приложение2!I261</f>
        <v>33940969.200000003</v>
      </c>
      <c r="K83" s="22">
        <v>0</v>
      </c>
      <c r="L83" s="22">
        <v>0</v>
      </c>
      <c r="M83" s="22">
        <v>0</v>
      </c>
      <c r="N83" s="22">
        <f t="shared" si="15"/>
        <v>33940969.200000003</v>
      </c>
      <c r="O83" s="16">
        <v>0</v>
      </c>
      <c r="P83" s="22">
        <f t="shared" si="16"/>
        <v>11514</v>
      </c>
      <c r="Q83" s="16">
        <f>Приложение2!K261</f>
        <v>11514</v>
      </c>
      <c r="R83" s="26">
        <v>2028</v>
      </c>
      <c r="S83" s="27">
        <v>1</v>
      </c>
    </row>
    <row r="84" spans="1:19" x14ac:dyDescent="0.25">
      <c r="A84" s="19">
        <f>A83+1</f>
        <v>5</v>
      </c>
      <c r="B84" s="19">
        <v>6124</v>
      </c>
      <c r="C84" s="23" t="s">
        <v>77</v>
      </c>
      <c r="D84" s="19">
        <v>1970</v>
      </c>
      <c r="E84" s="24" t="s">
        <v>24</v>
      </c>
      <c r="F84" s="24" t="s">
        <v>33</v>
      </c>
      <c r="G84" s="22">
        <v>2962.9</v>
      </c>
      <c r="H84" s="22">
        <v>2318.6</v>
      </c>
      <c r="I84" s="25">
        <v>88</v>
      </c>
      <c r="J84" s="16">
        <f>Приложение2!I268</f>
        <v>9411197.4000000004</v>
      </c>
      <c r="K84" s="22">
        <v>0</v>
      </c>
      <c r="L84" s="22">
        <v>0</v>
      </c>
      <c r="M84" s="22">
        <v>0</v>
      </c>
      <c r="N84" s="22">
        <f t="shared" si="15"/>
        <v>9411197.4000000004</v>
      </c>
      <c r="O84" s="16">
        <v>0</v>
      </c>
      <c r="P84" s="22">
        <f t="shared" si="16"/>
        <v>4059</v>
      </c>
      <c r="Q84" s="16">
        <f>Приложение2!K268</f>
        <v>4059</v>
      </c>
      <c r="R84" s="26">
        <v>2028</v>
      </c>
      <c r="S84" s="27">
        <v>1</v>
      </c>
    </row>
    <row r="85" spans="1:19" x14ac:dyDescent="0.25">
      <c r="A85" s="19">
        <f t="shared" si="17"/>
        <v>6</v>
      </c>
      <c r="B85" s="19">
        <v>6257</v>
      </c>
      <c r="C85" s="23" t="s">
        <v>73</v>
      </c>
      <c r="D85" s="19">
        <v>1955</v>
      </c>
      <c r="E85" s="24" t="s">
        <v>80</v>
      </c>
      <c r="F85" s="24" t="s">
        <v>33</v>
      </c>
      <c r="G85" s="22">
        <v>1527.2</v>
      </c>
      <c r="H85" s="22">
        <v>897.2</v>
      </c>
      <c r="I85" s="25">
        <v>34</v>
      </c>
      <c r="J85" s="16">
        <f>Приложение2!I271</f>
        <v>41369892</v>
      </c>
      <c r="K85" s="22">
        <v>0</v>
      </c>
      <c r="L85" s="22">
        <v>0</v>
      </c>
      <c r="M85" s="22">
        <v>0</v>
      </c>
      <c r="N85" s="22">
        <f t="shared" si="15"/>
        <v>41369892</v>
      </c>
      <c r="O85" s="16">
        <v>0</v>
      </c>
      <c r="P85" s="22">
        <f t="shared" si="16"/>
        <v>46110</v>
      </c>
      <c r="Q85" s="16">
        <f>Приложение2!K271</f>
        <v>46110</v>
      </c>
      <c r="R85" s="26">
        <v>2028</v>
      </c>
      <c r="S85" s="27">
        <v>1</v>
      </c>
    </row>
    <row r="86" spans="1:19" x14ac:dyDescent="0.25">
      <c r="A86" s="19">
        <f t="shared" si="17"/>
        <v>7</v>
      </c>
      <c r="B86" s="19">
        <v>6454</v>
      </c>
      <c r="C86" s="23" t="s">
        <v>69</v>
      </c>
      <c r="D86" s="24">
        <v>1974</v>
      </c>
      <c r="E86" s="9" t="s">
        <v>24</v>
      </c>
      <c r="F86" s="24" t="s">
        <v>33</v>
      </c>
      <c r="G86" s="16">
        <v>4397</v>
      </c>
      <c r="H86" s="16">
        <v>2677.8</v>
      </c>
      <c r="I86" s="17">
        <v>123</v>
      </c>
      <c r="J86" s="16">
        <f>Приложение2!I276</f>
        <v>30331440.600000001</v>
      </c>
      <c r="K86" s="16">
        <v>0</v>
      </c>
      <c r="L86" s="16">
        <v>0</v>
      </c>
      <c r="M86" s="16">
        <v>0</v>
      </c>
      <c r="N86" s="16">
        <f t="shared" ref="N86:N93" si="18">J86-K86-L86-M86-O86</f>
        <v>30331440.600000001</v>
      </c>
      <c r="O86" s="16">
        <v>0</v>
      </c>
      <c r="P86" s="16">
        <f t="shared" ref="P86:P93" si="19">J86/H86</f>
        <v>11327</v>
      </c>
      <c r="Q86" s="16">
        <f>Приложение2!K276</f>
        <v>11327</v>
      </c>
      <c r="R86" s="26">
        <v>2028</v>
      </c>
      <c r="S86" s="27">
        <v>1</v>
      </c>
    </row>
    <row r="87" spans="1:19" x14ac:dyDescent="0.25">
      <c r="A87" s="19">
        <f t="shared" si="17"/>
        <v>8</v>
      </c>
      <c r="B87" s="19">
        <v>6455</v>
      </c>
      <c r="C87" s="23" t="s">
        <v>70</v>
      </c>
      <c r="D87" s="24">
        <v>1974</v>
      </c>
      <c r="E87" s="9" t="s">
        <v>24</v>
      </c>
      <c r="F87" s="24" t="s">
        <v>33</v>
      </c>
      <c r="G87" s="16">
        <v>4312</v>
      </c>
      <c r="H87" s="16">
        <v>2656.7</v>
      </c>
      <c r="I87" s="17">
        <v>102</v>
      </c>
      <c r="J87" s="16">
        <f>Приложение2!I279</f>
        <v>30092440.899999999</v>
      </c>
      <c r="K87" s="16">
        <v>0</v>
      </c>
      <c r="L87" s="16">
        <v>0</v>
      </c>
      <c r="M87" s="16">
        <v>0</v>
      </c>
      <c r="N87" s="16">
        <f t="shared" si="18"/>
        <v>30092440.899999999</v>
      </c>
      <c r="O87" s="16">
        <v>0</v>
      </c>
      <c r="P87" s="16">
        <f t="shared" si="19"/>
        <v>11327</v>
      </c>
      <c r="Q87" s="16">
        <f>Приложение2!K279</f>
        <v>11327</v>
      </c>
      <c r="R87" s="26">
        <v>2028</v>
      </c>
      <c r="S87" s="27">
        <v>1</v>
      </c>
    </row>
    <row r="88" spans="1:19" x14ac:dyDescent="0.25">
      <c r="A88" s="19">
        <f t="shared" si="17"/>
        <v>9</v>
      </c>
      <c r="B88" s="19">
        <v>6456</v>
      </c>
      <c r="C88" s="23" t="s">
        <v>71</v>
      </c>
      <c r="D88" s="24">
        <v>1974</v>
      </c>
      <c r="E88" s="9" t="s">
        <v>24</v>
      </c>
      <c r="F88" s="24" t="s">
        <v>33</v>
      </c>
      <c r="G88" s="16">
        <v>4410</v>
      </c>
      <c r="H88" s="16">
        <v>2692.3</v>
      </c>
      <c r="I88" s="17">
        <v>102</v>
      </c>
      <c r="J88" s="16">
        <f>Приложение2!I282</f>
        <v>30495682.100000001</v>
      </c>
      <c r="K88" s="16">
        <v>0</v>
      </c>
      <c r="L88" s="16">
        <v>0</v>
      </c>
      <c r="M88" s="16">
        <v>0</v>
      </c>
      <c r="N88" s="16">
        <f t="shared" si="18"/>
        <v>30495682.100000001</v>
      </c>
      <c r="O88" s="16">
        <v>0</v>
      </c>
      <c r="P88" s="16">
        <f t="shared" si="19"/>
        <v>11327</v>
      </c>
      <c r="Q88" s="16">
        <f>Приложение2!K282</f>
        <v>11327</v>
      </c>
      <c r="R88" s="26">
        <v>2028</v>
      </c>
      <c r="S88" s="27">
        <v>1</v>
      </c>
    </row>
    <row r="89" spans="1:19" x14ac:dyDescent="0.25">
      <c r="A89" s="19">
        <f t="shared" si="17"/>
        <v>10</v>
      </c>
      <c r="B89" s="19">
        <v>6457</v>
      </c>
      <c r="C89" s="23" t="s">
        <v>72</v>
      </c>
      <c r="D89" s="24">
        <v>1974</v>
      </c>
      <c r="E89" s="9" t="s">
        <v>24</v>
      </c>
      <c r="F89" s="24" t="s">
        <v>33</v>
      </c>
      <c r="G89" s="16">
        <v>4111</v>
      </c>
      <c r="H89" s="16">
        <v>2686.9</v>
      </c>
      <c r="I89" s="17">
        <v>102</v>
      </c>
      <c r="J89" s="16">
        <f>Приложение2!I285</f>
        <v>30434516.300000001</v>
      </c>
      <c r="K89" s="16">
        <v>0</v>
      </c>
      <c r="L89" s="16">
        <v>0</v>
      </c>
      <c r="M89" s="16">
        <v>0</v>
      </c>
      <c r="N89" s="16">
        <f t="shared" si="18"/>
        <v>30434516.300000001</v>
      </c>
      <c r="O89" s="16">
        <v>0</v>
      </c>
      <c r="P89" s="16">
        <f t="shared" si="19"/>
        <v>11327</v>
      </c>
      <c r="Q89" s="16">
        <f>Приложение2!K285</f>
        <v>11327</v>
      </c>
      <c r="R89" s="26">
        <v>2028</v>
      </c>
      <c r="S89" s="27">
        <v>1</v>
      </c>
    </row>
    <row r="90" spans="1:19" x14ac:dyDescent="0.25">
      <c r="A90" s="19">
        <f t="shared" si="17"/>
        <v>11</v>
      </c>
      <c r="B90" s="19">
        <v>6466</v>
      </c>
      <c r="C90" s="23" t="s">
        <v>76</v>
      </c>
      <c r="D90" s="24">
        <v>1955</v>
      </c>
      <c r="E90" s="9" t="s">
        <v>80</v>
      </c>
      <c r="F90" s="24" t="s">
        <v>33</v>
      </c>
      <c r="G90" s="16">
        <v>897</v>
      </c>
      <c r="H90" s="16">
        <v>520</v>
      </c>
      <c r="I90" s="17">
        <v>20</v>
      </c>
      <c r="J90" s="16">
        <f>Приложение2!I288</f>
        <v>23977200</v>
      </c>
      <c r="K90" s="16">
        <v>0</v>
      </c>
      <c r="L90" s="16">
        <v>0</v>
      </c>
      <c r="M90" s="16">
        <v>0</v>
      </c>
      <c r="N90" s="16">
        <f t="shared" si="18"/>
        <v>23977200</v>
      </c>
      <c r="O90" s="16">
        <v>0</v>
      </c>
      <c r="P90" s="16">
        <f t="shared" si="19"/>
        <v>46110</v>
      </c>
      <c r="Q90" s="16">
        <f>Приложение2!K288</f>
        <v>46110</v>
      </c>
      <c r="R90" s="26">
        <v>2028</v>
      </c>
      <c r="S90" s="27">
        <v>1</v>
      </c>
    </row>
    <row r="91" spans="1:19" x14ac:dyDescent="0.25">
      <c r="A91" s="19">
        <f t="shared" si="17"/>
        <v>12</v>
      </c>
      <c r="B91" s="19">
        <v>6467</v>
      </c>
      <c r="C91" s="23" t="s">
        <v>74</v>
      </c>
      <c r="D91" s="24">
        <v>1955</v>
      </c>
      <c r="E91" s="9" t="s">
        <v>80</v>
      </c>
      <c r="F91" s="24" t="s">
        <v>33</v>
      </c>
      <c r="G91" s="16">
        <v>899</v>
      </c>
      <c r="H91" s="16">
        <v>520.9</v>
      </c>
      <c r="I91" s="17">
        <v>21</v>
      </c>
      <c r="J91" s="16">
        <f>Приложение2!I293</f>
        <v>24018699</v>
      </c>
      <c r="K91" s="16">
        <v>0</v>
      </c>
      <c r="L91" s="16">
        <v>0</v>
      </c>
      <c r="M91" s="16">
        <v>0</v>
      </c>
      <c r="N91" s="16">
        <f t="shared" si="18"/>
        <v>24018699</v>
      </c>
      <c r="O91" s="16">
        <v>0</v>
      </c>
      <c r="P91" s="16">
        <f t="shared" si="19"/>
        <v>46110</v>
      </c>
      <c r="Q91" s="16">
        <f>Приложение2!K293</f>
        <v>46110</v>
      </c>
      <c r="R91" s="26">
        <v>2028</v>
      </c>
      <c r="S91" s="27">
        <v>1</v>
      </c>
    </row>
    <row r="92" spans="1:19" x14ac:dyDescent="0.25">
      <c r="A92" s="19">
        <f t="shared" si="17"/>
        <v>13</v>
      </c>
      <c r="B92" s="19">
        <v>6468</v>
      </c>
      <c r="C92" s="23" t="s">
        <v>75</v>
      </c>
      <c r="D92" s="24">
        <v>1955</v>
      </c>
      <c r="E92" s="9" t="s">
        <v>80</v>
      </c>
      <c r="F92" s="24" t="s">
        <v>33</v>
      </c>
      <c r="G92" s="16">
        <v>891.8</v>
      </c>
      <c r="H92" s="16">
        <v>516.5</v>
      </c>
      <c r="I92" s="17">
        <v>21</v>
      </c>
      <c r="J92" s="16">
        <f>Приложение2!I298</f>
        <v>23815815</v>
      </c>
      <c r="K92" s="16">
        <v>0</v>
      </c>
      <c r="L92" s="16">
        <v>0</v>
      </c>
      <c r="M92" s="16">
        <v>0</v>
      </c>
      <c r="N92" s="16">
        <f t="shared" si="18"/>
        <v>23815815</v>
      </c>
      <c r="O92" s="16">
        <v>0</v>
      </c>
      <c r="P92" s="16">
        <f t="shared" si="19"/>
        <v>46110</v>
      </c>
      <c r="Q92" s="16">
        <f>Приложение2!K298</f>
        <v>46110</v>
      </c>
      <c r="R92" s="26">
        <v>2028</v>
      </c>
      <c r="S92" s="27">
        <v>1</v>
      </c>
    </row>
    <row r="93" spans="1:19" x14ac:dyDescent="0.25">
      <c r="A93" s="19">
        <f t="shared" si="17"/>
        <v>14</v>
      </c>
      <c r="B93" s="19">
        <v>6628</v>
      </c>
      <c r="C93" s="23" t="s">
        <v>82</v>
      </c>
      <c r="D93" s="24">
        <v>1928</v>
      </c>
      <c r="E93" s="9" t="s">
        <v>80</v>
      </c>
      <c r="F93" s="24" t="s">
        <v>33</v>
      </c>
      <c r="G93" s="16">
        <v>451.7</v>
      </c>
      <c r="H93" s="16">
        <v>397.5</v>
      </c>
      <c r="I93" s="17">
        <v>15</v>
      </c>
      <c r="J93" s="16">
        <f>Приложение2!I303</f>
        <v>18328725</v>
      </c>
      <c r="K93" s="16">
        <v>0</v>
      </c>
      <c r="L93" s="16">
        <v>0</v>
      </c>
      <c r="M93" s="16">
        <v>0</v>
      </c>
      <c r="N93" s="16">
        <f t="shared" si="18"/>
        <v>18328725</v>
      </c>
      <c r="O93" s="16">
        <v>0</v>
      </c>
      <c r="P93" s="16">
        <f t="shared" si="19"/>
        <v>46110</v>
      </c>
      <c r="Q93" s="16">
        <f>Приложение2!K303</f>
        <v>46110</v>
      </c>
      <c r="R93" s="26">
        <v>2028</v>
      </c>
      <c r="S93" s="27">
        <v>1</v>
      </c>
    </row>
    <row r="94" spans="1:19" ht="11.45" customHeight="1" x14ac:dyDescent="0.25">
      <c r="D94" s="7"/>
      <c r="E94" s="7"/>
      <c r="F94" s="30"/>
      <c r="G94" s="31"/>
      <c r="H94" s="31"/>
      <c r="I94" s="7"/>
      <c r="J94" s="32"/>
      <c r="K94" s="32"/>
      <c r="L94" s="32"/>
      <c r="M94" s="32"/>
      <c r="N94" s="31"/>
      <c r="O94" s="31"/>
      <c r="P94" s="32"/>
      <c r="Q94" s="31"/>
      <c r="R94" s="33"/>
    </row>
    <row r="95" spans="1:19" ht="106.9" customHeight="1" x14ac:dyDescent="0.25">
      <c r="A95" s="11" t="s">
        <v>32</v>
      </c>
      <c r="B95" s="64" t="s">
        <v>118</v>
      </c>
      <c r="C95" s="64"/>
      <c r="D95" s="64"/>
      <c r="E95" s="64"/>
      <c r="F95" s="64"/>
      <c r="G95" s="64"/>
      <c r="H95" s="64"/>
      <c r="I95" s="64"/>
      <c r="J95" s="64"/>
      <c r="K95" s="64"/>
      <c r="L95" s="64"/>
      <c r="M95" s="64"/>
      <c r="N95" s="64"/>
      <c r="O95" s="64"/>
      <c r="P95" s="64"/>
      <c r="Q95" s="64"/>
      <c r="R95" s="64"/>
      <c r="S95" s="64"/>
    </row>
    <row r="96" spans="1:19" ht="45.6" customHeight="1" x14ac:dyDescent="0.25">
      <c r="A96" s="11" t="s">
        <v>119</v>
      </c>
      <c r="B96" s="64" t="s">
        <v>120</v>
      </c>
      <c r="C96" s="64"/>
      <c r="D96" s="64"/>
      <c r="E96" s="64"/>
      <c r="F96" s="64"/>
      <c r="G96" s="64"/>
      <c r="H96" s="64"/>
      <c r="I96" s="64"/>
      <c r="J96" s="64"/>
      <c r="K96" s="64"/>
      <c r="L96" s="64"/>
      <c r="M96" s="64"/>
      <c r="N96" s="64"/>
      <c r="O96" s="64"/>
      <c r="P96" s="64"/>
      <c r="Q96" s="64"/>
      <c r="R96" s="64"/>
      <c r="S96" s="64"/>
    </row>
    <row r="97" spans="1:19" ht="30" customHeight="1" x14ac:dyDescent="0.25">
      <c r="A97" s="11" t="s">
        <v>121</v>
      </c>
      <c r="B97" s="64" t="s">
        <v>122</v>
      </c>
      <c r="C97" s="64"/>
      <c r="D97" s="64"/>
      <c r="E97" s="64"/>
      <c r="F97" s="64"/>
      <c r="G97" s="64"/>
      <c r="H97" s="64"/>
      <c r="I97" s="64"/>
      <c r="J97" s="64"/>
      <c r="K97" s="64"/>
      <c r="L97" s="64"/>
      <c r="M97" s="64"/>
      <c r="N97" s="64"/>
      <c r="O97" s="64"/>
      <c r="P97" s="64"/>
      <c r="Q97" s="64"/>
      <c r="R97" s="64"/>
      <c r="S97" s="64"/>
    </row>
    <row r="98" spans="1:19" x14ac:dyDescent="0.25">
      <c r="A98" s="11" t="s">
        <v>25</v>
      </c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</row>
    <row r="99" spans="1:19" x14ac:dyDescent="0.25">
      <c r="A99" s="12" t="s">
        <v>130</v>
      </c>
      <c r="B99" s="11"/>
      <c r="C99" s="11"/>
      <c r="D99" s="11"/>
      <c r="E99" s="11"/>
      <c r="F99" s="11"/>
      <c r="G99" s="11"/>
    </row>
  </sheetData>
  <autoFilter ref="A20:S20" xr:uid="{00000000-0009-0000-0000-000000000000}"/>
  <customSheetViews>
    <customSheetView guid="{114D0552-1D3C-4C9A-AF28-55BD1176DD7C}" scale="80" showPageBreaks="1" fitToPage="1" printArea="1" showAutoFilter="1" view="pageBreakPreview" topLeftCell="A28">
      <selection activeCell="A52" sqref="A52:IV52"/>
      <pageMargins left="0.19685039370078741" right="0.19685039370078741" top="0.78740157480314965" bottom="0.39370078740157483" header="0.31496062992125984" footer="0.31496062992125984"/>
      <printOptions horizontalCentered="1"/>
      <pageSetup paperSize="9" scale="46" fitToHeight="0" orientation="landscape" r:id="rId1"/>
      <autoFilter ref="B1:Z1" xr:uid="{C173BEA4-09A0-4B89-B297-F1D6AF4ECA47}"/>
    </customSheetView>
    <customSheetView guid="{CC3EEC02-30D2-4905-AE21-71EA71520321}" scale="80" showPageBreaks="1" fitToPage="1" filter="1" showAutoFilter="1" view="pageBreakPreview" topLeftCell="A97">
      <selection activeCell="U113" sqref="U113"/>
      <pageMargins left="0.19685039370078741" right="0.19685039370078741" top="0.78740157480314965" bottom="0.39370078740157483" header="0.31496062992125984" footer="0.31496062992125984"/>
      <printOptions horizontalCentered="1"/>
      <pageSetup paperSize="9" scale="44" fitToHeight="0" orientation="landscape" r:id="rId2"/>
      <autoFilter ref="B1:Y1" xr:uid="{A1A810DB-C3BA-4E43-9BC2-4C8AB9B899D1}">
        <filterColumn colId="7">
          <filters>
            <filter val="Х"/>
          </filters>
        </filterColumn>
      </autoFilter>
    </customSheetView>
    <customSheetView guid="{3511D8A4-2A8D-4563-8DF1-C381EEDBF68F}" scale="80" showPageBreaks="1" fitToPage="1" printArea="1" filter="1" showAutoFilter="1" view="pageBreakPreview">
      <selection activeCell="B4" sqref="A4:M65"/>
      <pageMargins left="0.19685039370078741" right="0.19685039370078741" top="0.78740157480314965" bottom="0.39370078740157483" header="0.31496062992125984" footer="0.31496062992125984"/>
      <printOptions horizontalCentered="1"/>
      <pageSetup paperSize="9" scale="47" fitToHeight="0" orientation="landscape" r:id="rId3"/>
      <autoFilter ref="B1:Y1" xr:uid="{05FAE25E-EF48-485E-95A3-1DB612B6DCF3}">
        <filterColumn colId="7">
          <filters>
            <filter val="Х"/>
          </filters>
        </filterColumn>
      </autoFilter>
    </customSheetView>
  </customSheetViews>
  <mergeCells count="34">
    <mergeCell ref="A79:C79"/>
    <mergeCell ref="A47:C47"/>
    <mergeCell ref="A22:C22"/>
    <mergeCell ref="A21:C21"/>
    <mergeCell ref="J16:O16"/>
    <mergeCell ref="R16:R19"/>
    <mergeCell ref="A15:R15"/>
    <mergeCell ref="A16:A19"/>
    <mergeCell ref="F16:F19"/>
    <mergeCell ref="B16:B19"/>
    <mergeCell ref="I16:I18"/>
    <mergeCell ref="Q16:Q18"/>
    <mergeCell ref="C16:C19"/>
    <mergeCell ref="E16:E19"/>
    <mergeCell ref="G16:G18"/>
    <mergeCell ref="D16:D19"/>
    <mergeCell ref="H16:H18"/>
    <mergeCell ref="P16:P18"/>
    <mergeCell ref="B95:S95"/>
    <mergeCell ref="B96:S96"/>
    <mergeCell ref="B97:S97"/>
    <mergeCell ref="P1:S1"/>
    <mergeCell ref="P2:S2"/>
    <mergeCell ref="P3:S3"/>
    <mergeCell ref="P4:S4"/>
    <mergeCell ref="P8:S8"/>
    <mergeCell ref="P9:S9"/>
    <mergeCell ref="P10:R10"/>
    <mergeCell ref="S16:S19"/>
    <mergeCell ref="A12:S12"/>
    <mergeCell ref="A13:S13"/>
    <mergeCell ref="A14:S14"/>
    <mergeCell ref="J17:J18"/>
    <mergeCell ref="K17:O17"/>
  </mergeCells>
  <printOptions horizontalCentered="1"/>
  <pageMargins left="0.19685039370078741" right="0.19685039370078741" top="0.78740157480314965" bottom="0.39370078740157483" header="0.31496062992125984" footer="0.31496062992125984"/>
  <pageSetup paperSize="9" scale="54" fitToHeight="10" orientation="landscape" r:id="rId4"/>
  <headerFooter differentFirst="1">
    <oddHeader>&amp;C&amp;"Times New Roman,обычный"&amp;12 2</oddHeader>
    <oddFooter>&amp;L&amp;"Times New Roman,обычный"&amp;10    Внутренний номер:0336283</oddFooter>
    <firstFooter>&amp;L&amp;"Times New Roman,обычный"&amp;10    Внутренний номер: 0336283</first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  <pageSetUpPr fitToPage="1"/>
  </sheetPr>
  <dimension ref="A1:S312"/>
  <sheetViews>
    <sheetView tabSelected="1" view="pageBreakPreview" zoomScale="73" zoomScaleNormal="73" zoomScaleSheetLayoutView="73" zoomScalePageLayoutView="70" workbookViewId="0">
      <selection activeCell="H10" sqref="H10"/>
    </sheetView>
  </sheetViews>
  <sheetFormatPr defaultRowHeight="15.75" x14ac:dyDescent="0.25"/>
  <cols>
    <col min="1" max="1" width="6" style="34" customWidth="1"/>
    <col min="2" max="2" width="12.85546875" style="34" customWidth="1"/>
    <col min="3" max="3" width="49.5703125" style="14" customWidth="1"/>
    <col min="4" max="4" width="13.140625" style="14" customWidth="1"/>
    <col min="5" max="6" width="10.28515625" style="14" customWidth="1"/>
    <col min="7" max="7" width="41.140625" style="14" customWidth="1"/>
    <col min="8" max="8" width="49.7109375" style="39" customWidth="1"/>
    <col min="9" max="9" width="22.140625" style="14" customWidth="1"/>
    <col min="10" max="11" width="16.140625" style="14" customWidth="1"/>
    <col min="12" max="16384" width="9.140625" style="14"/>
  </cols>
  <sheetData>
    <row r="1" spans="1:19" x14ac:dyDescent="0.25">
      <c r="I1" s="65" t="s">
        <v>132</v>
      </c>
      <c r="J1" s="65"/>
      <c r="K1" s="65"/>
      <c r="L1" s="65"/>
    </row>
    <row r="2" spans="1:19" x14ac:dyDescent="0.25">
      <c r="I2" s="65" t="s">
        <v>105</v>
      </c>
      <c r="J2" s="65"/>
      <c r="K2" s="65"/>
      <c r="L2" s="65"/>
    </row>
    <row r="3" spans="1:19" x14ac:dyDescent="0.25">
      <c r="I3" s="65" t="s">
        <v>106</v>
      </c>
      <c r="J3" s="65"/>
      <c r="K3" s="65"/>
      <c r="L3" s="65"/>
    </row>
    <row r="4" spans="1:19" x14ac:dyDescent="0.25">
      <c r="I4" s="65" t="s">
        <v>136</v>
      </c>
      <c r="J4" s="65"/>
      <c r="K4" s="65"/>
      <c r="L4" s="65"/>
    </row>
    <row r="5" spans="1:19" x14ac:dyDescent="0.25">
      <c r="I5" s="1"/>
      <c r="J5" s="1"/>
      <c r="K5" s="1"/>
      <c r="L5" s="2"/>
    </row>
    <row r="6" spans="1:19" x14ac:dyDescent="0.25">
      <c r="I6" s="3" t="s">
        <v>129</v>
      </c>
      <c r="J6" s="1"/>
      <c r="K6" s="1"/>
      <c r="L6" s="2"/>
    </row>
    <row r="7" spans="1:19" x14ac:dyDescent="0.25">
      <c r="I7" s="1"/>
      <c r="J7" s="1"/>
      <c r="K7" s="1"/>
      <c r="L7" s="2"/>
    </row>
    <row r="8" spans="1:19" x14ac:dyDescent="0.25">
      <c r="I8" s="65" t="s">
        <v>107</v>
      </c>
      <c r="J8" s="65"/>
      <c r="K8" s="65"/>
      <c r="L8" s="65"/>
    </row>
    <row r="9" spans="1:19" x14ac:dyDescent="0.25">
      <c r="I9" s="65" t="s">
        <v>106</v>
      </c>
      <c r="J9" s="65"/>
      <c r="K9" s="65"/>
      <c r="L9" s="65"/>
    </row>
    <row r="10" spans="1:19" x14ac:dyDescent="0.25">
      <c r="I10" s="65" t="s">
        <v>108</v>
      </c>
      <c r="J10" s="65"/>
      <c r="K10" s="65"/>
      <c r="L10" s="4"/>
    </row>
    <row r="11" spans="1:19" x14ac:dyDescent="0.25">
      <c r="I11" s="4"/>
      <c r="J11" s="4"/>
      <c r="K11" s="4"/>
      <c r="L11" s="4"/>
    </row>
    <row r="12" spans="1:19" x14ac:dyDescent="0.25">
      <c r="I12" s="4"/>
      <c r="J12" s="4"/>
      <c r="K12" s="4"/>
      <c r="L12" s="4"/>
    </row>
    <row r="14" spans="1:19" x14ac:dyDescent="0.25">
      <c r="A14" s="67" t="s">
        <v>109</v>
      </c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5"/>
      <c r="M14" s="5"/>
      <c r="N14" s="5"/>
      <c r="O14" s="5"/>
      <c r="P14" s="5"/>
      <c r="Q14" s="5"/>
      <c r="R14" s="5"/>
      <c r="S14" s="5"/>
    </row>
    <row r="15" spans="1:19" x14ac:dyDescent="0.25">
      <c r="A15" s="67" t="s">
        <v>133</v>
      </c>
      <c r="B15" s="67"/>
      <c r="C15" s="67"/>
      <c r="D15" s="67"/>
      <c r="E15" s="67"/>
      <c r="F15" s="67"/>
      <c r="G15" s="67"/>
      <c r="H15" s="67"/>
      <c r="I15" s="67"/>
      <c r="J15" s="67"/>
      <c r="K15" s="67"/>
      <c r="L15" s="5"/>
      <c r="M15" s="5"/>
      <c r="N15" s="5"/>
      <c r="O15" s="5"/>
      <c r="P15" s="5"/>
      <c r="Q15" s="5"/>
      <c r="R15" s="5"/>
      <c r="S15" s="5"/>
    </row>
    <row r="16" spans="1:19" ht="15.75" customHeight="1" x14ac:dyDescent="0.25">
      <c r="A16" s="68" t="s">
        <v>134</v>
      </c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"/>
      <c r="M16" s="6"/>
      <c r="N16" s="6"/>
      <c r="O16" s="6"/>
      <c r="P16" s="6"/>
      <c r="Q16" s="6"/>
      <c r="R16" s="6"/>
      <c r="S16" s="6"/>
    </row>
    <row r="17" spans="1:11" ht="24" customHeight="1" x14ac:dyDescent="0.25">
      <c r="D17" s="34"/>
      <c r="E17" s="34"/>
      <c r="F17" s="34"/>
      <c r="H17" s="40"/>
      <c r="I17" s="41"/>
      <c r="J17" s="34"/>
      <c r="K17" s="34"/>
    </row>
    <row r="18" spans="1:11" ht="85.9" customHeight="1" x14ac:dyDescent="0.25">
      <c r="A18" s="36" t="s">
        <v>19</v>
      </c>
      <c r="B18" s="36" t="s">
        <v>27</v>
      </c>
      <c r="C18" s="36" t="s">
        <v>1</v>
      </c>
      <c r="D18" s="36" t="s">
        <v>123</v>
      </c>
      <c r="E18" s="37" t="s">
        <v>124</v>
      </c>
      <c r="F18" s="37" t="s">
        <v>125</v>
      </c>
      <c r="G18" s="36" t="s">
        <v>16</v>
      </c>
      <c r="H18" s="36" t="s">
        <v>17</v>
      </c>
      <c r="I18" s="38" t="s">
        <v>18</v>
      </c>
      <c r="J18" s="38" t="s">
        <v>126</v>
      </c>
      <c r="K18" s="38" t="s">
        <v>127</v>
      </c>
    </row>
    <row r="19" spans="1:11" x14ac:dyDescent="0.25">
      <c r="A19" s="24">
        <v>1</v>
      </c>
      <c r="B19" s="24">
        <f>A19+1</f>
        <v>2</v>
      </c>
      <c r="C19" s="24">
        <f>B19+1</f>
        <v>3</v>
      </c>
      <c r="D19" s="24">
        <f>C19+1</f>
        <v>4</v>
      </c>
      <c r="E19" s="24">
        <f>D19+1</f>
        <v>5</v>
      </c>
      <c r="F19" s="24">
        <f t="shared" ref="F19:K19" si="0">E19+1</f>
        <v>6</v>
      </c>
      <c r="G19" s="24">
        <f>F19+1</f>
        <v>7</v>
      </c>
      <c r="H19" s="24">
        <f t="shared" si="0"/>
        <v>8</v>
      </c>
      <c r="I19" s="24">
        <f t="shared" si="0"/>
        <v>9</v>
      </c>
      <c r="J19" s="24">
        <f t="shared" si="0"/>
        <v>10</v>
      </c>
      <c r="K19" s="24">
        <f t="shared" si="0"/>
        <v>11</v>
      </c>
    </row>
    <row r="20" spans="1:11" ht="15.6" customHeight="1" x14ac:dyDescent="0.25">
      <c r="A20" s="42" t="s">
        <v>35</v>
      </c>
      <c r="B20" s="24"/>
      <c r="C20" s="24"/>
      <c r="D20" s="9">
        <f>D22+D117+D243</f>
        <v>237304.48</v>
      </c>
      <c r="E20" s="9"/>
      <c r="F20" s="24"/>
      <c r="G20" s="24"/>
      <c r="H20" s="43"/>
      <c r="I20" s="44">
        <f>I22+I117+I243</f>
        <v>926618876.29999995</v>
      </c>
      <c r="J20" s="44"/>
      <c r="K20" s="44"/>
    </row>
    <row r="21" spans="1:11" ht="15.6" customHeight="1" x14ac:dyDescent="0.25">
      <c r="A21" s="74" t="s">
        <v>46</v>
      </c>
      <c r="B21" s="74"/>
      <c r="C21" s="74"/>
      <c r="D21" s="9"/>
      <c r="E21" s="24"/>
      <c r="F21" s="24"/>
      <c r="G21" s="24"/>
      <c r="H21" s="43"/>
      <c r="I21" s="45"/>
      <c r="J21" s="45"/>
      <c r="K21" s="45"/>
    </row>
    <row r="22" spans="1:11" ht="15.6" customHeight="1" x14ac:dyDescent="0.25">
      <c r="A22" s="42" t="s">
        <v>34</v>
      </c>
      <c r="B22" s="42"/>
      <c r="C22" s="19"/>
      <c r="D22" s="46">
        <f>D23+D26+D33+D37+D44+D46+D50+D54+D56+D58+D62+D67+D71+D73+D75+D77+D82+D91+D94+D99+D103+D107+D110+D113</f>
        <v>98072.5</v>
      </c>
      <c r="E22" s="46"/>
      <c r="F22" s="47"/>
      <c r="G22" s="24"/>
      <c r="H22" s="48"/>
      <c r="I22" s="44">
        <f>I23+I26+I33+I37+I44+I46+I50+I54+I56+I58+I62+I67+I71+I73+I75+I77+I82+I91+I94+I99+I103+I107+I110+I113</f>
        <v>201823988.69999999</v>
      </c>
      <c r="J22" s="44"/>
      <c r="K22" s="44"/>
    </row>
    <row r="23" spans="1:11" ht="15.6" customHeight="1" x14ac:dyDescent="0.25">
      <c r="A23" s="82">
        <v>1</v>
      </c>
      <c r="B23" s="76">
        <v>6042</v>
      </c>
      <c r="C23" s="83" t="s">
        <v>57</v>
      </c>
      <c r="D23" s="78">
        <v>2601</v>
      </c>
      <c r="E23" s="78" t="s">
        <v>24</v>
      </c>
      <c r="F23" s="76">
        <v>9</v>
      </c>
      <c r="G23" s="24"/>
      <c r="H23" s="48" t="s">
        <v>23</v>
      </c>
      <c r="I23" s="44">
        <f>SUM(I24:I25)</f>
        <v>10557459</v>
      </c>
      <c r="J23" s="44">
        <f>SUM(J24:J25)</f>
        <v>4059</v>
      </c>
      <c r="K23" s="44">
        <f>SUM(K24:K25)</f>
        <v>4059</v>
      </c>
    </row>
    <row r="24" spans="1:11" ht="15.6" customHeight="1" x14ac:dyDescent="0.25">
      <c r="A24" s="82"/>
      <c r="B24" s="82"/>
      <c r="C24" s="84"/>
      <c r="D24" s="79"/>
      <c r="E24" s="79"/>
      <c r="F24" s="82"/>
      <c r="G24" s="81" t="s">
        <v>53</v>
      </c>
      <c r="H24" s="48" t="s">
        <v>15</v>
      </c>
      <c r="I24" s="44">
        <f>D23*K24</f>
        <v>10336374</v>
      </c>
      <c r="J24" s="44">
        <f>I24/D23</f>
        <v>3974</v>
      </c>
      <c r="K24" s="44">
        <v>3974</v>
      </c>
    </row>
    <row r="25" spans="1:11" ht="15.6" customHeight="1" x14ac:dyDescent="0.25">
      <c r="A25" s="77"/>
      <c r="B25" s="82"/>
      <c r="C25" s="84"/>
      <c r="D25" s="79"/>
      <c r="E25" s="79"/>
      <c r="F25" s="82"/>
      <c r="G25" s="81"/>
      <c r="H25" s="48" t="s">
        <v>22</v>
      </c>
      <c r="I25" s="44">
        <f>D23*K25</f>
        <v>221085</v>
      </c>
      <c r="J25" s="44">
        <f>I25/D23</f>
        <v>85</v>
      </c>
      <c r="K25" s="44">
        <v>85</v>
      </c>
    </row>
    <row r="26" spans="1:11" ht="15.6" customHeight="1" x14ac:dyDescent="0.25">
      <c r="A26" s="76">
        <f>A23+1</f>
        <v>2</v>
      </c>
      <c r="B26" s="76">
        <v>6064</v>
      </c>
      <c r="C26" s="83" t="s">
        <v>43</v>
      </c>
      <c r="D26" s="78">
        <v>18135.099999999999</v>
      </c>
      <c r="E26" s="78" t="s">
        <v>24</v>
      </c>
      <c r="F26" s="76">
        <v>9</v>
      </c>
      <c r="G26" s="49"/>
      <c r="H26" s="48" t="s">
        <v>23</v>
      </c>
      <c r="I26" s="44">
        <f>SUM(I27:I32)</f>
        <v>10658254</v>
      </c>
      <c r="J26" s="44">
        <f>SUM(J27:J32)</f>
        <v>587.71</v>
      </c>
      <c r="K26" s="44">
        <f>SUM(K27:K32)</f>
        <v>587.71</v>
      </c>
    </row>
    <row r="27" spans="1:11" ht="15.6" customHeight="1" x14ac:dyDescent="0.25">
      <c r="A27" s="82"/>
      <c r="B27" s="82"/>
      <c r="C27" s="84"/>
      <c r="D27" s="79"/>
      <c r="E27" s="79"/>
      <c r="F27" s="82"/>
      <c r="G27" s="76" t="s">
        <v>98</v>
      </c>
      <c r="H27" s="48" t="s">
        <v>36</v>
      </c>
      <c r="I27" s="44">
        <v>5145756</v>
      </c>
      <c r="J27" s="44">
        <f>I27/D26-0.01</f>
        <v>283.74</v>
      </c>
      <c r="K27" s="44">
        <f>5145756/D26-0.01</f>
        <v>283.74</v>
      </c>
    </row>
    <row r="28" spans="1:11" ht="15.6" customHeight="1" x14ac:dyDescent="0.25">
      <c r="A28" s="82"/>
      <c r="B28" s="82"/>
      <c r="C28" s="84"/>
      <c r="D28" s="79"/>
      <c r="E28" s="79"/>
      <c r="F28" s="82"/>
      <c r="G28" s="77"/>
      <c r="H28" s="48" t="s">
        <v>22</v>
      </c>
      <c r="I28" s="44">
        <v>110119</v>
      </c>
      <c r="J28" s="44">
        <f>I28/D26</f>
        <v>6.07</v>
      </c>
      <c r="K28" s="44">
        <f>110119/D26</f>
        <v>6.07</v>
      </c>
    </row>
    <row r="29" spans="1:11" ht="15.6" customHeight="1" x14ac:dyDescent="0.25">
      <c r="A29" s="82"/>
      <c r="B29" s="82"/>
      <c r="C29" s="84"/>
      <c r="D29" s="79"/>
      <c r="E29" s="79"/>
      <c r="F29" s="82"/>
      <c r="G29" s="76" t="s">
        <v>99</v>
      </c>
      <c r="H29" s="48" t="s">
        <v>36</v>
      </c>
      <c r="I29" s="44">
        <v>5145756</v>
      </c>
      <c r="J29" s="44">
        <f>I29/D26</f>
        <v>283.75</v>
      </c>
      <c r="K29" s="44">
        <f>5145756/D26</f>
        <v>283.75</v>
      </c>
    </row>
    <row r="30" spans="1:11" ht="15.6" customHeight="1" x14ac:dyDescent="0.25">
      <c r="A30" s="82"/>
      <c r="B30" s="82"/>
      <c r="C30" s="84"/>
      <c r="D30" s="79"/>
      <c r="E30" s="79"/>
      <c r="F30" s="82"/>
      <c r="G30" s="77"/>
      <c r="H30" s="48" t="s">
        <v>22</v>
      </c>
      <c r="I30" s="44">
        <v>110119</v>
      </c>
      <c r="J30" s="44">
        <f>I30/D26</f>
        <v>6.07</v>
      </c>
      <c r="K30" s="44">
        <f>110119/D26</f>
        <v>6.07</v>
      </c>
    </row>
    <row r="31" spans="1:11" ht="31.9" customHeight="1" x14ac:dyDescent="0.25">
      <c r="A31" s="82"/>
      <c r="B31" s="82"/>
      <c r="C31" s="84"/>
      <c r="D31" s="79"/>
      <c r="E31" s="79"/>
      <c r="F31" s="82"/>
      <c r="G31" s="24" t="s">
        <v>39</v>
      </c>
      <c r="H31" s="48" t="s">
        <v>40</v>
      </c>
      <c r="I31" s="44">
        <f>61252+12000</f>
        <v>73252</v>
      </c>
      <c r="J31" s="44">
        <f>I31/D26</f>
        <v>4.04</v>
      </c>
      <c r="K31" s="44">
        <f>(61252+12000)/D26</f>
        <v>4.04</v>
      </c>
    </row>
    <row r="32" spans="1:11" ht="52.15" customHeight="1" x14ac:dyDescent="0.25">
      <c r="A32" s="77"/>
      <c r="B32" s="77"/>
      <c r="C32" s="85"/>
      <c r="D32" s="80"/>
      <c r="E32" s="80"/>
      <c r="F32" s="77"/>
      <c r="G32" s="24" t="s">
        <v>100</v>
      </c>
      <c r="H32" s="48" t="s">
        <v>40</v>
      </c>
      <c r="I32" s="44">
        <f>61252+12000</f>
        <v>73252</v>
      </c>
      <c r="J32" s="44">
        <f>I32/D26</f>
        <v>4.04</v>
      </c>
      <c r="K32" s="44">
        <f>(61252+12000)/D26</f>
        <v>4.04</v>
      </c>
    </row>
    <row r="33" spans="1:11" ht="15.6" customHeight="1" x14ac:dyDescent="0.25">
      <c r="A33" s="76">
        <v>3</v>
      </c>
      <c r="B33" s="76">
        <v>5839</v>
      </c>
      <c r="C33" s="83" t="s">
        <v>92</v>
      </c>
      <c r="D33" s="78">
        <v>1239.0999999999999</v>
      </c>
      <c r="E33" s="76" t="s">
        <v>24</v>
      </c>
      <c r="F33" s="76">
        <v>4</v>
      </c>
      <c r="G33" s="50"/>
      <c r="H33" s="48" t="s">
        <v>23</v>
      </c>
      <c r="I33" s="44">
        <f>SUM(I34:I36)</f>
        <v>776915.7</v>
      </c>
      <c r="J33" s="44">
        <f>SUM(J34:J36)</f>
        <v>627</v>
      </c>
      <c r="K33" s="44">
        <f>SUM(K34:K36)</f>
        <v>627</v>
      </c>
    </row>
    <row r="34" spans="1:11" ht="55.15" customHeight="1" x14ac:dyDescent="0.25">
      <c r="A34" s="82"/>
      <c r="B34" s="82"/>
      <c r="C34" s="84"/>
      <c r="D34" s="79"/>
      <c r="E34" s="82"/>
      <c r="F34" s="82"/>
      <c r="G34" s="50" t="s">
        <v>58</v>
      </c>
      <c r="H34" s="48" t="s">
        <v>40</v>
      </c>
      <c r="I34" s="44">
        <f>D33*K34</f>
        <v>602202.6</v>
      </c>
      <c r="J34" s="44">
        <f>I34/D33</f>
        <v>486</v>
      </c>
      <c r="K34" s="44">
        <f>459+27</f>
        <v>486</v>
      </c>
    </row>
    <row r="35" spans="1:11" ht="57" customHeight="1" x14ac:dyDescent="0.25">
      <c r="A35" s="82"/>
      <c r="B35" s="82"/>
      <c r="C35" s="84"/>
      <c r="D35" s="79"/>
      <c r="E35" s="82"/>
      <c r="F35" s="82"/>
      <c r="G35" s="50" t="s">
        <v>59</v>
      </c>
      <c r="H35" s="48" t="s">
        <v>40</v>
      </c>
      <c r="I35" s="44">
        <f>D33*K35</f>
        <v>49564</v>
      </c>
      <c r="J35" s="44">
        <f>I35/D33</f>
        <v>40</v>
      </c>
      <c r="K35" s="44">
        <f>30+10</f>
        <v>40</v>
      </c>
    </row>
    <row r="36" spans="1:11" ht="57.6" customHeight="1" x14ac:dyDescent="0.25">
      <c r="A36" s="77"/>
      <c r="B36" s="77"/>
      <c r="C36" s="85"/>
      <c r="D36" s="80"/>
      <c r="E36" s="77"/>
      <c r="F36" s="77"/>
      <c r="G36" s="50" t="s">
        <v>60</v>
      </c>
      <c r="H36" s="48" t="s">
        <v>40</v>
      </c>
      <c r="I36" s="44">
        <f>D33*K36</f>
        <v>125149.1</v>
      </c>
      <c r="J36" s="44">
        <f>I36/D33</f>
        <v>101</v>
      </c>
      <c r="K36" s="44">
        <f>92+9</f>
        <v>101</v>
      </c>
    </row>
    <row r="37" spans="1:11" ht="15.6" customHeight="1" x14ac:dyDescent="0.25">
      <c r="A37" s="76">
        <f>A33+1</f>
        <v>4</v>
      </c>
      <c r="B37" s="76">
        <v>5863</v>
      </c>
      <c r="C37" s="83" t="s">
        <v>61</v>
      </c>
      <c r="D37" s="78">
        <v>2020.2</v>
      </c>
      <c r="E37" s="76" t="s">
        <v>24</v>
      </c>
      <c r="F37" s="76">
        <v>4</v>
      </c>
      <c r="G37" s="50"/>
      <c r="H37" s="48" t="s">
        <v>23</v>
      </c>
      <c r="I37" s="44">
        <f>SUM(I38:I43)</f>
        <v>23260582.800000001</v>
      </c>
      <c r="J37" s="44">
        <f>SUM(J38:J43)</f>
        <v>11514</v>
      </c>
      <c r="K37" s="44">
        <f>SUM(K38:K43)</f>
        <v>11514</v>
      </c>
    </row>
    <row r="38" spans="1:11" ht="15.6" customHeight="1" x14ac:dyDescent="0.25">
      <c r="A38" s="82"/>
      <c r="B38" s="82"/>
      <c r="C38" s="84"/>
      <c r="D38" s="79"/>
      <c r="E38" s="82"/>
      <c r="F38" s="82"/>
      <c r="G38" s="76" t="s">
        <v>58</v>
      </c>
      <c r="H38" s="48" t="s">
        <v>15</v>
      </c>
      <c r="I38" s="44">
        <f>D37*K38</f>
        <v>16599983.4</v>
      </c>
      <c r="J38" s="44">
        <f>I38/D37</f>
        <v>8217</v>
      </c>
      <c r="K38" s="44">
        <v>8217</v>
      </c>
    </row>
    <row r="39" spans="1:11" x14ac:dyDescent="0.25">
      <c r="A39" s="82"/>
      <c r="B39" s="82"/>
      <c r="C39" s="84"/>
      <c r="D39" s="79"/>
      <c r="E39" s="82"/>
      <c r="F39" s="82"/>
      <c r="G39" s="77"/>
      <c r="H39" s="48" t="s">
        <v>22</v>
      </c>
      <c r="I39" s="44">
        <f>D37*K39</f>
        <v>355555.2</v>
      </c>
      <c r="J39" s="44">
        <f>I39/D37</f>
        <v>176</v>
      </c>
      <c r="K39" s="44">
        <v>176</v>
      </c>
    </row>
    <row r="40" spans="1:11" ht="15.6" customHeight="1" x14ac:dyDescent="0.25">
      <c r="A40" s="82"/>
      <c r="B40" s="82"/>
      <c r="C40" s="84"/>
      <c r="D40" s="79"/>
      <c r="E40" s="82"/>
      <c r="F40" s="82"/>
      <c r="G40" s="76" t="s">
        <v>59</v>
      </c>
      <c r="H40" s="48" t="s">
        <v>15</v>
      </c>
      <c r="I40" s="44">
        <f>D37*K40</f>
        <v>1535352</v>
      </c>
      <c r="J40" s="44">
        <f>I40/D37</f>
        <v>760</v>
      </c>
      <c r="K40" s="44">
        <v>760</v>
      </c>
    </row>
    <row r="41" spans="1:11" ht="15.6" customHeight="1" x14ac:dyDescent="0.25">
      <c r="A41" s="82"/>
      <c r="B41" s="82"/>
      <c r="C41" s="84"/>
      <c r="D41" s="79"/>
      <c r="E41" s="82"/>
      <c r="F41" s="82"/>
      <c r="G41" s="77"/>
      <c r="H41" s="48" t="s">
        <v>22</v>
      </c>
      <c r="I41" s="44">
        <f>D37*K41</f>
        <v>32323.200000000001</v>
      </c>
      <c r="J41" s="44">
        <f>I41/D37</f>
        <v>16</v>
      </c>
      <c r="K41" s="44">
        <v>16</v>
      </c>
    </row>
    <row r="42" spans="1:11" x14ac:dyDescent="0.25">
      <c r="A42" s="82"/>
      <c r="B42" s="82"/>
      <c r="C42" s="84"/>
      <c r="D42" s="79"/>
      <c r="E42" s="82"/>
      <c r="F42" s="82"/>
      <c r="G42" s="87" t="s">
        <v>60</v>
      </c>
      <c r="H42" s="48" t="s">
        <v>15</v>
      </c>
      <c r="I42" s="44">
        <f>D37*K42</f>
        <v>4638379.2</v>
      </c>
      <c r="J42" s="44">
        <f>I42/D37</f>
        <v>2296</v>
      </c>
      <c r="K42" s="44">
        <v>2296</v>
      </c>
    </row>
    <row r="43" spans="1:11" ht="42" customHeight="1" x14ac:dyDescent="0.25">
      <c r="A43" s="56"/>
      <c r="B43" s="56"/>
      <c r="C43" s="56"/>
      <c r="D43" s="57"/>
      <c r="E43" s="56"/>
      <c r="F43" s="56"/>
      <c r="G43" s="88"/>
      <c r="H43" s="48" t="s">
        <v>22</v>
      </c>
      <c r="I43" s="44">
        <f>D37*K43</f>
        <v>98989.8</v>
      </c>
      <c r="J43" s="44">
        <f>I43/D37</f>
        <v>49</v>
      </c>
      <c r="K43" s="44">
        <v>49</v>
      </c>
    </row>
    <row r="44" spans="1:11" ht="15.6" customHeight="1" x14ac:dyDescent="0.25">
      <c r="A44" s="76">
        <f>A37+1</f>
        <v>5</v>
      </c>
      <c r="B44" s="76">
        <v>5870</v>
      </c>
      <c r="C44" s="83" t="s">
        <v>63</v>
      </c>
      <c r="D44" s="78">
        <v>2339.1999999999998</v>
      </c>
      <c r="E44" s="76" t="s">
        <v>24</v>
      </c>
      <c r="F44" s="76">
        <v>4</v>
      </c>
      <c r="G44" s="50"/>
      <c r="H44" s="48" t="s">
        <v>23</v>
      </c>
      <c r="I44" s="44">
        <f>SUM(I45:I45)</f>
        <v>1136851.2</v>
      </c>
      <c r="J44" s="44">
        <f>SUM(J45:J45)</f>
        <v>486</v>
      </c>
      <c r="K44" s="44">
        <f>SUM(K45:K45)</f>
        <v>486</v>
      </c>
    </row>
    <row r="45" spans="1:11" ht="51" customHeight="1" x14ac:dyDescent="0.25">
      <c r="A45" s="82"/>
      <c r="B45" s="82"/>
      <c r="C45" s="84"/>
      <c r="D45" s="79"/>
      <c r="E45" s="82"/>
      <c r="F45" s="82"/>
      <c r="G45" s="24" t="s">
        <v>53</v>
      </c>
      <c r="H45" s="48" t="s">
        <v>83</v>
      </c>
      <c r="I45" s="44">
        <f>D44*K45</f>
        <v>1136851.2</v>
      </c>
      <c r="J45" s="44">
        <f>I45/D44</f>
        <v>486</v>
      </c>
      <c r="K45" s="44">
        <f>376+110</f>
        <v>486</v>
      </c>
    </row>
    <row r="46" spans="1:11" ht="15.6" customHeight="1" x14ac:dyDescent="0.25">
      <c r="A46" s="76">
        <f>A44+1</f>
        <v>6</v>
      </c>
      <c r="B46" s="76">
        <v>5900</v>
      </c>
      <c r="C46" s="83" t="s">
        <v>94</v>
      </c>
      <c r="D46" s="78">
        <v>4773.5</v>
      </c>
      <c r="E46" s="76" t="s">
        <v>24</v>
      </c>
      <c r="F46" s="76">
        <v>5</v>
      </c>
      <c r="G46" s="50"/>
      <c r="H46" s="48" t="s">
        <v>23</v>
      </c>
      <c r="I46" s="44">
        <f>SUM(I47:I49)</f>
        <v>1637310.5</v>
      </c>
      <c r="J46" s="44">
        <f>SUM(J47:J49)</f>
        <v>343</v>
      </c>
      <c r="K46" s="44">
        <f>SUM(K47:K49)</f>
        <v>343</v>
      </c>
    </row>
    <row r="47" spans="1:11" ht="47.45" customHeight="1" x14ac:dyDescent="0.25">
      <c r="A47" s="82"/>
      <c r="B47" s="82"/>
      <c r="C47" s="84"/>
      <c r="D47" s="79"/>
      <c r="E47" s="82"/>
      <c r="F47" s="82"/>
      <c r="G47" s="50" t="s">
        <v>58</v>
      </c>
      <c r="H47" s="48" t="s">
        <v>40</v>
      </c>
      <c r="I47" s="44">
        <f>D46*K47</f>
        <v>964247</v>
      </c>
      <c r="J47" s="44">
        <f>I47/D46</f>
        <v>202</v>
      </c>
      <c r="K47" s="44">
        <f>194+8</f>
        <v>202</v>
      </c>
    </row>
    <row r="48" spans="1:11" ht="49.15" customHeight="1" x14ac:dyDescent="0.25">
      <c r="A48" s="82"/>
      <c r="B48" s="82"/>
      <c r="C48" s="84"/>
      <c r="D48" s="79"/>
      <c r="E48" s="82"/>
      <c r="F48" s="82"/>
      <c r="G48" s="50" t="s">
        <v>59</v>
      </c>
      <c r="H48" s="48" t="s">
        <v>40</v>
      </c>
      <c r="I48" s="44">
        <f>D46*K48</f>
        <v>190940</v>
      </c>
      <c r="J48" s="44">
        <f>I48/D46</f>
        <v>40</v>
      </c>
      <c r="K48" s="44">
        <f>30+10</f>
        <v>40</v>
      </c>
    </row>
    <row r="49" spans="1:11" ht="49.9" customHeight="1" x14ac:dyDescent="0.25">
      <c r="A49" s="77"/>
      <c r="B49" s="77"/>
      <c r="C49" s="85"/>
      <c r="D49" s="80"/>
      <c r="E49" s="77"/>
      <c r="F49" s="77"/>
      <c r="G49" s="50" t="s">
        <v>60</v>
      </c>
      <c r="H49" s="48" t="s">
        <v>40</v>
      </c>
      <c r="I49" s="44">
        <f>D46*K49</f>
        <v>482123.5</v>
      </c>
      <c r="J49" s="44">
        <f>I49/D46</f>
        <v>101</v>
      </c>
      <c r="K49" s="44">
        <f>92+9</f>
        <v>101</v>
      </c>
    </row>
    <row r="50" spans="1:11" ht="15.6" customHeight="1" x14ac:dyDescent="0.25">
      <c r="A50" s="76">
        <f>A46+1</f>
        <v>7</v>
      </c>
      <c r="B50" s="76">
        <v>5901</v>
      </c>
      <c r="C50" s="83" t="s">
        <v>95</v>
      </c>
      <c r="D50" s="78">
        <v>2557.1</v>
      </c>
      <c r="E50" s="76" t="s">
        <v>66</v>
      </c>
      <c r="F50" s="76">
        <v>5</v>
      </c>
      <c r="G50" s="50"/>
      <c r="H50" s="48" t="s">
        <v>23</v>
      </c>
      <c r="I50" s="44">
        <f>SUM(I51:I53)</f>
        <v>1603301.7</v>
      </c>
      <c r="J50" s="44">
        <f>SUM(J51:J53)</f>
        <v>627</v>
      </c>
      <c r="K50" s="44">
        <f>SUM(K51:K53)</f>
        <v>627</v>
      </c>
    </row>
    <row r="51" spans="1:11" ht="48" customHeight="1" x14ac:dyDescent="0.25">
      <c r="A51" s="82"/>
      <c r="B51" s="82"/>
      <c r="C51" s="84"/>
      <c r="D51" s="79"/>
      <c r="E51" s="82"/>
      <c r="F51" s="82"/>
      <c r="G51" s="50" t="s">
        <v>58</v>
      </c>
      <c r="H51" s="48" t="s">
        <v>40</v>
      </c>
      <c r="I51" s="44">
        <f>D50*K51</f>
        <v>1242750.6000000001</v>
      </c>
      <c r="J51" s="44">
        <f>I51/D50</f>
        <v>486</v>
      </c>
      <c r="K51" s="44">
        <f>459+27</f>
        <v>486</v>
      </c>
    </row>
    <row r="52" spans="1:11" ht="46.15" customHeight="1" x14ac:dyDescent="0.25">
      <c r="A52" s="82"/>
      <c r="B52" s="82"/>
      <c r="C52" s="84"/>
      <c r="D52" s="79"/>
      <c r="E52" s="82"/>
      <c r="F52" s="82"/>
      <c r="G52" s="50" t="s">
        <v>59</v>
      </c>
      <c r="H52" s="48" t="s">
        <v>40</v>
      </c>
      <c r="I52" s="44">
        <f>D50*K52</f>
        <v>102284</v>
      </c>
      <c r="J52" s="44">
        <f>I52/D50</f>
        <v>40</v>
      </c>
      <c r="K52" s="44">
        <f>30+10</f>
        <v>40</v>
      </c>
    </row>
    <row r="53" spans="1:11" ht="51" customHeight="1" x14ac:dyDescent="0.25">
      <c r="A53" s="77"/>
      <c r="B53" s="77"/>
      <c r="C53" s="85"/>
      <c r="D53" s="80"/>
      <c r="E53" s="77"/>
      <c r="F53" s="77"/>
      <c r="G53" s="50" t="s">
        <v>60</v>
      </c>
      <c r="H53" s="48" t="s">
        <v>40</v>
      </c>
      <c r="I53" s="44">
        <f>D50*K53</f>
        <v>258267.1</v>
      </c>
      <c r="J53" s="44">
        <f>I53/D50</f>
        <v>101</v>
      </c>
      <c r="K53" s="44">
        <f>92+9</f>
        <v>101</v>
      </c>
    </row>
    <row r="54" spans="1:11" ht="15.6" customHeight="1" x14ac:dyDescent="0.25">
      <c r="A54" s="76">
        <f>A50+1</f>
        <v>8</v>
      </c>
      <c r="B54" s="76">
        <v>5903</v>
      </c>
      <c r="C54" s="83" t="s">
        <v>65</v>
      </c>
      <c r="D54" s="78">
        <v>2682.4</v>
      </c>
      <c r="E54" s="76" t="s">
        <v>66</v>
      </c>
      <c r="F54" s="76">
        <v>5</v>
      </c>
      <c r="G54" s="50"/>
      <c r="H54" s="48" t="s">
        <v>23</v>
      </c>
      <c r="I54" s="44">
        <f>SUM(I55:I55)</f>
        <v>1300964</v>
      </c>
      <c r="J54" s="44">
        <f>SUM(J55:J55)</f>
        <v>485</v>
      </c>
      <c r="K54" s="44">
        <f>SUM(K55:K55)</f>
        <v>485</v>
      </c>
    </row>
    <row r="55" spans="1:11" ht="77.45" customHeight="1" x14ac:dyDescent="0.25">
      <c r="A55" s="82"/>
      <c r="B55" s="82"/>
      <c r="C55" s="84"/>
      <c r="D55" s="79"/>
      <c r="E55" s="82"/>
      <c r="F55" s="82"/>
      <c r="G55" s="24" t="s">
        <v>53</v>
      </c>
      <c r="H55" s="48" t="s">
        <v>101</v>
      </c>
      <c r="I55" s="44">
        <f>D54*K55</f>
        <v>1300964</v>
      </c>
      <c r="J55" s="44">
        <f>I55/D54</f>
        <v>485</v>
      </c>
      <c r="K55" s="44">
        <f>444+41</f>
        <v>485</v>
      </c>
    </row>
    <row r="56" spans="1:11" ht="15.6" customHeight="1" x14ac:dyDescent="0.25">
      <c r="A56" s="76">
        <f>A54+1</f>
        <v>9</v>
      </c>
      <c r="B56" s="76">
        <v>5906</v>
      </c>
      <c r="C56" s="83" t="s">
        <v>67</v>
      </c>
      <c r="D56" s="78">
        <v>2667.3</v>
      </c>
      <c r="E56" s="76" t="s">
        <v>66</v>
      </c>
      <c r="F56" s="76">
        <v>5</v>
      </c>
      <c r="G56" s="50"/>
      <c r="H56" s="48" t="s">
        <v>23</v>
      </c>
      <c r="I56" s="44">
        <f>SUM(I57:I57)</f>
        <v>1293640.5</v>
      </c>
      <c r="J56" s="44">
        <f>SUM(J57:J57)</f>
        <v>485</v>
      </c>
      <c r="K56" s="44">
        <f>SUM(K57:K57)</f>
        <v>485</v>
      </c>
    </row>
    <row r="57" spans="1:11" ht="80.45" customHeight="1" x14ac:dyDescent="0.25">
      <c r="A57" s="82"/>
      <c r="B57" s="82"/>
      <c r="C57" s="84"/>
      <c r="D57" s="79"/>
      <c r="E57" s="82"/>
      <c r="F57" s="82"/>
      <c r="G57" s="24" t="s">
        <v>53</v>
      </c>
      <c r="H57" s="48" t="s">
        <v>101</v>
      </c>
      <c r="I57" s="44">
        <f>D56*K57</f>
        <v>1293640.5</v>
      </c>
      <c r="J57" s="44">
        <f>I57/D56</f>
        <v>485</v>
      </c>
      <c r="K57" s="44">
        <f>444+41</f>
        <v>485</v>
      </c>
    </row>
    <row r="58" spans="1:11" ht="15.6" customHeight="1" x14ac:dyDescent="0.25">
      <c r="A58" s="76">
        <f>A56+1</f>
        <v>10</v>
      </c>
      <c r="B58" s="76">
        <v>5915</v>
      </c>
      <c r="C58" s="83" t="s">
        <v>96</v>
      </c>
      <c r="D58" s="78">
        <v>3878</v>
      </c>
      <c r="E58" s="76" t="s">
        <v>66</v>
      </c>
      <c r="F58" s="76">
        <v>5</v>
      </c>
      <c r="G58" s="50"/>
      <c r="H58" s="48" t="s">
        <v>23</v>
      </c>
      <c r="I58" s="44">
        <f>SUM(I59:I61)</f>
        <v>1330154</v>
      </c>
      <c r="J58" s="44">
        <f>SUM(J59:J61)</f>
        <v>343</v>
      </c>
      <c r="K58" s="44">
        <f>SUM(K59:K61)</f>
        <v>343</v>
      </c>
    </row>
    <row r="59" spans="1:11" ht="47.45" customHeight="1" x14ac:dyDescent="0.25">
      <c r="A59" s="82"/>
      <c r="B59" s="82"/>
      <c r="C59" s="84"/>
      <c r="D59" s="79"/>
      <c r="E59" s="82"/>
      <c r="F59" s="82"/>
      <c r="G59" s="50" t="s">
        <v>58</v>
      </c>
      <c r="H59" s="48" t="s">
        <v>40</v>
      </c>
      <c r="I59" s="44">
        <f>D58*K59</f>
        <v>783356</v>
      </c>
      <c r="J59" s="44">
        <f>I59/D58</f>
        <v>202</v>
      </c>
      <c r="K59" s="44">
        <f>194+8</f>
        <v>202</v>
      </c>
    </row>
    <row r="60" spans="1:11" ht="46.15" customHeight="1" x14ac:dyDescent="0.25">
      <c r="A60" s="82"/>
      <c r="B60" s="82"/>
      <c r="C60" s="84"/>
      <c r="D60" s="79"/>
      <c r="E60" s="82"/>
      <c r="F60" s="82"/>
      <c r="G60" s="50" t="s">
        <v>59</v>
      </c>
      <c r="H60" s="48" t="s">
        <v>40</v>
      </c>
      <c r="I60" s="44">
        <f>D58*K60</f>
        <v>155120</v>
      </c>
      <c r="J60" s="44">
        <f>I60/D58</f>
        <v>40</v>
      </c>
      <c r="K60" s="44">
        <f>30+10</f>
        <v>40</v>
      </c>
    </row>
    <row r="61" spans="1:11" ht="51.6" customHeight="1" x14ac:dyDescent="0.25">
      <c r="A61" s="77"/>
      <c r="B61" s="77"/>
      <c r="C61" s="85"/>
      <c r="D61" s="80"/>
      <c r="E61" s="77"/>
      <c r="F61" s="77"/>
      <c r="G61" s="50" t="s">
        <v>60</v>
      </c>
      <c r="H61" s="48" t="s">
        <v>40</v>
      </c>
      <c r="I61" s="44">
        <f>D58*K61</f>
        <v>391678</v>
      </c>
      <c r="J61" s="44">
        <f>I61/D58</f>
        <v>101</v>
      </c>
      <c r="K61" s="44">
        <f>92+9</f>
        <v>101</v>
      </c>
    </row>
    <row r="62" spans="1:11" ht="15.6" customHeight="1" x14ac:dyDescent="0.25">
      <c r="A62" s="82">
        <f>A58+1</f>
        <v>11</v>
      </c>
      <c r="B62" s="76">
        <v>6119</v>
      </c>
      <c r="C62" s="83" t="s">
        <v>45</v>
      </c>
      <c r="D62" s="78">
        <v>2274.5</v>
      </c>
      <c r="E62" s="78" t="s">
        <v>24</v>
      </c>
      <c r="F62" s="76">
        <v>9</v>
      </c>
      <c r="G62" s="24"/>
      <c r="H62" s="48" t="s">
        <v>23</v>
      </c>
      <c r="I62" s="44">
        <f>SUM(I63:I66)</f>
        <v>14488070.5</v>
      </c>
      <c r="J62" s="44">
        <f>SUM(J63:J66)</f>
        <v>6369.78</v>
      </c>
      <c r="K62" s="44">
        <f>SUM(K63:K66)</f>
        <v>6369.78</v>
      </c>
    </row>
    <row r="63" spans="1:11" x14ac:dyDescent="0.25">
      <c r="A63" s="82"/>
      <c r="B63" s="82"/>
      <c r="C63" s="84"/>
      <c r="D63" s="79"/>
      <c r="E63" s="79"/>
      <c r="F63" s="82"/>
      <c r="G63" s="76" t="s">
        <v>39</v>
      </c>
      <c r="H63" s="48" t="s">
        <v>36</v>
      </c>
      <c r="I63" s="44">
        <v>5145756</v>
      </c>
      <c r="J63" s="44">
        <f>I63/D62</f>
        <v>2262.37</v>
      </c>
      <c r="K63" s="44">
        <f>5145756/D62</f>
        <v>2262.37</v>
      </c>
    </row>
    <row r="64" spans="1:11" ht="15.6" customHeight="1" x14ac:dyDescent="0.25">
      <c r="A64" s="82"/>
      <c r="B64" s="82"/>
      <c r="C64" s="84"/>
      <c r="D64" s="79"/>
      <c r="E64" s="79"/>
      <c r="F64" s="82"/>
      <c r="G64" s="77"/>
      <c r="H64" s="48" t="s">
        <v>22</v>
      </c>
      <c r="I64" s="44">
        <v>110119</v>
      </c>
      <c r="J64" s="44">
        <f>I64/D62</f>
        <v>48.41</v>
      </c>
      <c r="K64" s="44">
        <f>110119/D62</f>
        <v>48.41</v>
      </c>
    </row>
    <row r="65" spans="1:11" ht="15.6" customHeight="1" x14ac:dyDescent="0.25">
      <c r="A65" s="82"/>
      <c r="B65" s="82"/>
      <c r="C65" s="84"/>
      <c r="D65" s="79"/>
      <c r="E65" s="79"/>
      <c r="F65" s="82"/>
      <c r="G65" s="76" t="s">
        <v>53</v>
      </c>
      <c r="H65" s="48" t="s">
        <v>15</v>
      </c>
      <c r="I65" s="44">
        <f>D62*K65</f>
        <v>9038863</v>
      </c>
      <c r="J65" s="44">
        <f>I65/D62</f>
        <v>3974</v>
      </c>
      <c r="K65" s="44">
        <v>3974</v>
      </c>
    </row>
    <row r="66" spans="1:11" ht="43.9" customHeight="1" x14ac:dyDescent="0.25">
      <c r="A66" s="77"/>
      <c r="B66" s="77"/>
      <c r="C66" s="85"/>
      <c r="D66" s="80"/>
      <c r="E66" s="80"/>
      <c r="F66" s="77"/>
      <c r="G66" s="77"/>
      <c r="H66" s="48" t="s">
        <v>22</v>
      </c>
      <c r="I66" s="44">
        <f>D62*K66</f>
        <v>193332.5</v>
      </c>
      <c r="J66" s="44">
        <f>I66/D62</f>
        <v>85</v>
      </c>
      <c r="K66" s="44">
        <v>85</v>
      </c>
    </row>
    <row r="67" spans="1:11" ht="15.6" customHeight="1" x14ac:dyDescent="0.25">
      <c r="A67" s="76">
        <f>A62+1</f>
        <v>12</v>
      </c>
      <c r="B67" s="76">
        <v>6121</v>
      </c>
      <c r="C67" s="83" t="s">
        <v>44</v>
      </c>
      <c r="D67" s="78">
        <v>2561.5</v>
      </c>
      <c r="E67" s="76" t="s">
        <v>24</v>
      </c>
      <c r="F67" s="76">
        <v>9</v>
      </c>
      <c r="G67" s="51"/>
      <c r="H67" s="48" t="s">
        <v>23</v>
      </c>
      <c r="I67" s="44">
        <f>SUM(I68:I70)</f>
        <v>10470380.5</v>
      </c>
      <c r="J67" s="44">
        <f>SUM(J68:J70)</f>
        <v>4087.6</v>
      </c>
      <c r="K67" s="44">
        <f>SUM(K68:K70)</f>
        <v>4087.6</v>
      </c>
    </row>
    <row r="68" spans="1:11" ht="53.45" customHeight="1" x14ac:dyDescent="0.25">
      <c r="A68" s="82"/>
      <c r="B68" s="82"/>
      <c r="C68" s="84"/>
      <c r="D68" s="79"/>
      <c r="E68" s="82"/>
      <c r="F68" s="82"/>
      <c r="G68" s="24" t="s">
        <v>39</v>
      </c>
      <c r="H68" s="48" t="s">
        <v>40</v>
      </c>
      <c r="I68" s="44">
        <f>61252+12000</f>
        <v>73252</v>
      </c>
      <c r="J68" s="44">
        <f>I68/D67</f>
        <v>28.6</v>
      </c>
      <c r="K68" s="44">
        <f>(61252+12000)/D67</f>
        <v>28.6</v>
      </c>
    </row>
    <row r="69" spans="1:11" ht="15.6" customHeight="1" x14ac:dyDescent="0.25">
      <c r="A69" s="82"/>
      <c r="B69" s="82"/>
      <c r="C69" s="84"/>
      <c r="D69" s="79"/>
      <c r="E69" s="82"/>
      <c r="F69" s="82"/>
      <c r="G69" s="76" t="s">
        <v>53</v>
      </c>
      <c r="H69" s="48" t="s">
        <v>15</v>
      </c>
      <c r="I69" s="44">
        <f>D67*K69</f>
        <v>10179401</v>
      </c>
      <c r="J69" s="44">
        <f>I69/D67</f>
        <v>3974</v>
      </c>
      <c r="K69" s="44">
        <v>3974</v>
      </c>
    </row>
    <row r="70" spans="1:11" ht="25.9" customHeight="1" x14ac:dyDescent="0.25">
      <c r="A70" s="77"/>
      <c r="B70" s="77"/>
      <c r="C70" s="85"/>
      <c r="D70" s="80"/>
      <c r="E70" s="77"/>
      <c r="F70" s="77"/>
      <c r="G70" s="77"/>
      <c r="H70" s="48" t="s">
        <v>22</v>
      </c>
      <c r="I70" s="44">
        <f>D67*K70</f>
        <v>217727.5</v>
      </c>
      <c r="J70" s="44">
        <f>I70/D67</f>
        <v>85</v>
      </c>
      <c r="K70" s="44">
        <v>85</v>
      </c>
    </row>
    <row r="71" spans="1:11" ht="15.6" customHeight="1" x14ac:dyDescent="0.25">
      <c r="A71" s="81">
        <f>A67+1</f>
        <v>13</v>
      </c>
      <c r="B71" s="81">
        <v>6128</v>
      </c>
      <c r="C71" s="86" t="s">
        <v>50</v>
      </c>
      <c r="D71" s="70">
        <v>1899.3</v>
      </c>
      <c r="E71" s="81" t="s">
        <v>24</v>
      </c>
      <c r="F71" s="81">
        <v>9</v>
      </c>
      <c r="G71" s="51"/>
      <c r="H71" s="48" t="s">
        <v>23</v>
      </c>
      <c r="I71" s="44">
        <f>I72</f>
        <v>73252</v>
      </c>
      <c r="J71" s="44">
        <f>J72</f>
        <v>38.57</v>
      </c>
      <c r="K71" s="44">
        <f>K72</f>
        <v>38.57</v>
      </c>
    </row>
    <row r="72" spans="1:11" ht="52.15" customHeight="1" x14ac:dyDescent="0.25">
      <c r="A72" s="81"/>
      <c r="B72" s="81"/>
      <c r="C72" s="86"/>
      <c r="D72" s="70"/>
      <c r="E72" s="81"/>
      <c r="F72" s="81"/>
      <c r="G72" s="24" t="s">
        <v>39</v>
      </c>
      <c r="H72" s="48" t="s">
        <v>40</v>
      </c>
      <c r="I72" s="44">
        <f>61252+12000</f>
        <v>73252</v>
      </c>
      <c r="J72" s="44">
        <f>I72/D71</f>
        <v>38.57</v>
      </c>
      <c r="K72" s="44">
        <f>(61252+12000)/D71</f>
        <v>38.57</v>
      </c>
    </row>
    <row r="73" spans="1:11" ht="15.6" customHeight="1" x14ac:dyDescent="0.25">
      <c r="A73" s="76">
        <f>A71+1</f>
        <v>14</v>
      </c>
      <c r="B73" s="76">
        <v>6135</v>
      </c>
      <c r="C73" s="83" t="s">
        <v>68</v>
      </c>
      <c r="D73" s="78">
        <v>2687.8</v>
      </c>
      <c r="E73" s="76" t="s">
        <v>66</v>
      </c>
      <c r="F73" s="76">
        <v>5</v>
      </c>
      <c r="G73" s="50"/>
      <c r="H73" s="48" t="s">
        <v>23</v>
      </c>
      <c r="I73" s="44">
        <f>SUM(I74:I74)</f>
        <v>1303583</v>
      </c>
      <c r="J73" s="44">
        <f>SUM(J74:J74)</f>
        <v>485</v>
      </c>
      <c r="K73" s="44">
        <f>SUM(K74:K74)</f>
        <v>485</v>
      </c>
    </row>
    <row r="74" spans="1:11" ht="78.599999999999994" customHeight="1" x14ac:dyDescent="0.25">
      <c r="A74" s="82"/>
      <c r="B74" s="82"/>
      <c r="C74" s="84"/>
      <c r="D74" s="79"/>
      <c r="E74" s="82"/>
      <c r="F74" s="82"/>
      <c r="G74" s="52" t="s">
        <v>53</v>
      </c>
      <c r="H74" s="48" t="s">
        <v>101</v>
      </c>
      <c r="I74" s="44">
        <f>D73*K74</f>
        <v>1303583</v>
      </c>
      <c r="J74" s="44">
        <f>I74/D73</f>
        <v>485</v>
      </c>
      <c r="K74" s="44">
        <f>444+41</f>
        <v>485</v>
      </c>
    </row>
    <row r="75" spans="1:11" ht="15.6" customHeight="1" x14ac:dyDescent="0.25">
      <c r="A75" s="76">
        <f>A73+1</f>
        <v>15</v>
      </c>
      <c r="B75" s="76">
        <v>6156</v>
      </c>
      <c r="C75" s="83" t="s">
        <v>64</v>
      </c>
      <c r="D75" s="78">
        <v>3654.5</v>
      </c>
      <c r="E75" s="76" t="s">
        <v>24</v>
      </c>
      <c r="F75" s="76">
        <v>5</v>
      </c>
      <c r="G75" s="24"/>
      <c r="H75" s="48" t="s">
        <v>23</v>
      </c>
      <c r="I75" s="44">
        <f>SUM(I76:I76)</f>
        <v>895352.5</v>
      </c>
      <c r="J75" s="44">
        <f>SUM(J76:J76)</f>
        <v>245</v>
      </c>
      <c r="K75" s="44">
        <f>SUM(K76:K76)</f>
        <v>245</v>
      </c>
    </row>
    <row r="76" spans="1:11" ht="48" customHeight="1" x14ac:dyDescent="0.25">
      <c r="A76" s="82"/>
      <c r="B76" s="82"/>
      <c r="C76" s="84"/>
      <c r="D76" s="79"/>
      <c r="E76" s="82"/>
      <c r="F76" s="82"/>
      <c r="G76" s="24" t="s">
        <v>53</v>
      </c>
      <c r="H76" s="48" t="s">
        <v>83</v>
      </c>
      <c r="I76" s="44">
        <f>D75*K76</f>
        <v>895352.5</v>
      </c>
      <c r="J76" s="44">
        <f>I76/D75</f>
        <v>245</v>
      </c>
      <c r="K76" s="44">
        <f>223+22</f>
        <v>245</v>
      </c>
    </row>
    <row r="77" spans="1:11" ht="15.6" customHeight="1" x14ac:dyDescent="0.25">
      <c r="A77" s="76">
        <f>A75+1</f>
        <v>16</v>
      </c>
      <c r="B77" s="76">
        <v>6238</v>
      </c>
      <c r="C77" s="83" t="s">
        <v>54</v>
      </c>
      <c r="D77" s="78">
        <v>888.3</v>
      </c>
      <c r="E77" s="76" t="s">
        <v>55</v>
      </c>
      <c r="F77" s="76">
        <v>2</v>
      </c>
      <c r="G77" s="50"/>
      <c r="H77" s="48" t="s">
        <v>23</v>
      </c>
      <c r="I77" s="44">
        <f>SUM(I78:I81)</f>
        <v>40959513</v>
      </c>
      <c r="J77" s="44">
        <f>SUM(J78:J81)</f>
        <v>46110</v>
      </c>
      <c r="K77" s="44">
        <f>SUM(K78:K81)</f>
        <v>46110</v>
      </c>
    </row>
    <row r="78" spans="1:11" ht="15.6" customHeight="1" x14ac:dyDescent="0.25">
      <c r="A78" s="82"/>
      <c r="B78" s="82"/>
      <c r="C78" s="84"/>
      <c r="D78" s="79"/>
      <c r="E78" s="82"/>
      <c r="F78" s="82"/>
      <c r="G78" s="76" t="s">
        <v>53</v>
      </c>
      <c r="H78" s="48" t="s">
        <v>15</v>
      </c>
      <c r="I78" s="44">
        <f>D77*K78</f>
        <v>20962991.699999999</v>
      </c>
      <c r="J78" s="44">
        <f>I78/D77</f>
        <v>23599</v>
      </c>
      <c r="K78" s="44">
        <v>23599</v>
      </c>
    </row>
    <row r="79" spans="1:11" ht="15.6" customHeight="1" x14ac:dyDescent="0.25">
      <c r="A79" s="82"/>
      <c r="B79" s="82"/>
      <c r="C79" s="84"/>
      <c r="D79" s="79"/>
      <c r="E79" s="82"/>
      <c r="F79" s="82"/>
      <c r="G79" s="77"/>
      <c r="H79" s="48" t="s">
        <v>22</v>
      </c>
      <c r="I79" s="44">
        <f>D77*K79</f>
        <v>448591.5</v>
      </c>
      <c r="J79" s="44">
        <f>I79/D77</f>
        <v>505</v>
      </c>
      <c r="K79" s="44">
        <v>505</v>
      </c>
    </row>
    <row r="80" spans="1:11" ht="42" customHeight="1" x14ac:dyDescent="0.25">
      <c r="A80" s="82"/>
      <c r="B80" s="82"/>
      <c r="C80" s="84"/>
      <c r="D80" s="79"/>
      <c r="E80" s="82"/>
      <c r="F80" s="82"/>
      <c r="G80" s="76" t="s">
        <v>56</v>
      </c>
      <c r="H80" s="48" t="s">
        <v>15</v>
      </c>
      <c r="I80" s="44">
        <f>D77*K80</f>
        <v>19138423.5</v>
      </c>
      <c r="J80" s="44">
        <f>I80/D77</f>
        <v>21545</v>
      </c>
      <c r="K80" s="44">
        <v>21545</v>
      </c>
    </row>
    <row r="81" spans="1:11" ht="50.45" customHeight="1" x14ac:dyDescent="0.25">
      <c r="A81" s="77"/>
      <c r="B81" s="77"/>
      <c r="C81" s="85"/>
      <c r="D81" s="80"/>
      <c r="E81" s="77"/>
      <c r="F81" s="77"/>
      <c r="G81" s="82"/>
      <c r="H81" s="48" t="s">
        <v>22</v>
      </c>
      <c r="I81" s="44">
        <f>D77*K81</f>
        <v>409506.3</v>
      </c>
      <c r="J81" s="44">
        <f>I81/D77</f>
        <v>461</v>
      </c>
      <c r="K81" s="44">
        <v>461</v>
      </c>
    </row>
    <row r="82" spans="1:11" ht="15.6" customHeight="1" x14ac:dyDescent="0.25">
      <c r="A82" s="76">
        <f>A77+1</f>
        <v>17</v>
      </c>
      <c r="B82" s="76">
        <v>6326</v>
      </c>
      <c r="C82" s="83" t="s">
        <v>85</v>
      </c>
      <c r="D82" s="78">
        <v>9983.1</v>
      </c>
      <c r="E82" s="78" t="s">
        <v>66</v>
      </c>
      <c r="F82" s="76">
        <v>9</v>
      </c>
      <c r="G82" s="49"/>
      <c r="H82" s="48" t="s">
        <v>23</v>
      </c>
      <c r="I82" s="44">
        <f>SUM(I83:I90)</f>
        <v>21023500</v>
      </c>
      <c r="J82" s="44">
        <f>SUM(J83:J90)</f>
        <v>2105.91</v>
      </c>
      <c r="K82" s="44">
        <f>SUM(K83:K90)</f>
        <v>2126.9899999999998</v>
      </c>
    </row>
    <row r="83" spans="1:11" ht="15.6" customHeight="1" x14ac:dyDescent="0.25">
      <c r="A83" s="82"/>
      <c r="B83" s="82"/>
      <c r="C83" s="84"/>
      <c r="D83" s="79"/>
      <c r="E83" s="79"/>
      <c r="F83" s="82"/>
      <c r="G83" s="76" t="s">
        <v>39</v>
      </c>
      <c r="H83" s="48" t="s">
        <v>36</v>
      </c>
      <c r="I83" s="44">
        <v>5145756</v>
      </c>
      <c r="J83" s="44">
        <f>I83/D82-0.01</f>
        <v>515.44000000000005</v>
      </c>
      <c r="K83" s="44">
        <f>5145756/D82-0.01</f>
        <v>515.44000000000005</v>
      </c>
    </row>
    <row r="84" spans="1:11" ht="15.6" customHeight="1" x14ac:dyDescent="0.25">
      <c r="A84" s="82"/>
      <c r="B84" s="82"/>
      <c r="C84" s="84"/>
      <c r="D84" s="79"/>
      <c r="E84" s="79"/>
      <c r="F84" s="82"/>
      <c r="G84" s="82"/>
      <c r="H84" s="48" t="s">
        <v>22</v>
      </c>
      <c r="I84" s="44">
        <v>110119</v>
      </c>
      <c r="J84" s="44">
        <f>I84/D82</f>
        <v>11.03</v>
      </c>
      <c r="K84" s="44">
        <f>110119/6753.7</f>
        <v>16.3</v>
      </c>
    </row>
    <row r="85" spans="1:11" ht="15.6" customHeight="1" x14ac:dyDescent="0.25">
      <c r="A85" s="82"/>
      <c r="B85" s="82"/>
      <c r="C85" s="84"/>
      <c r="D85" s="79"/>
      <c r="E85" s="79"/>
      <c r="F85" s="82"/>
      <c r="G85" s="76" t="s">
        <v>100</v>
      </c>
      <c r="H85" s="48" t="s">
        <v>36</v>
      </c>
      <c r="I85" s="44">
        <v>5145756</v>
      </c>
      <c r="J85" s="44">
        <f>I85/D82</f>
        <v>515.45000000000005</v>
      </c>
      <c r="K85" s="44">
        <f>5145756/D82</f>
        <v>515.45000000000005</v>
      </c>
    </row>
    <row r="86" spans="1:11" ht="15.6" customHeight="1" x14ac:dyDescent="0.25">
      <c r="A86" s="82"/>
      <c r="B86" s="82"/>
      <c r="C86" s="84"/>
      <c r="D86" s="79"/>
      <c r="E86" s="79"/>
      <c r="F86" s="82"/>
      <c r="G86" s="82"/>
      <c r="H86" s="48" t="s">
        <v>22</v>
      </c>
      <c r="I86" s="44">
        <v>110119</v>
      </c>
      <c r="J86" s="44">
        <f>I86/D82</f>
        <v>11.03</v>
      </c>
      <c r="K86" s="44">
        <f>110119/6753.7</f>
        <v>16.3</v>
      </c>
    </row>
    <row r="87" spans="1:11" ht="15.6" customHeight="1" x14ac:dyDescent="0.25">
      <c r="A87" s="82"/>
      <c r="B87" s="82"/>
      <c r="C87" s="84"/>
      <c r="D87" s="79"/>
      <c r="E87" s="79"/>
      <c r="F87" s="82"/>
      <c r="G87" s="76" t="s">
        <v>98</v>
      </c>
      <c r="H87" s="48" t="s">
        <v>36</v>
      </c>
      <c r="I87" s="44">
        <v>5145756</v>
      </c>
      <c r="J87" s="44">
        <f>I87/D82</f>
        <v>515.45000000000005</v>
      </c>
      <c r="K87" s="44">
        <f>5145756/D82</f>
        <v>515.45000000000005</v>
      </c>
    </row>
    <row r="88" spans="1:11" ht="15.6" customHeight="1" x14ac:dyDescent="0.25">
      <c r="A88" s="82"/>
      <c r="B88" s="82"/>
      <c r="C88" s="84"/>
      <c r="D88" s="79"/>
      <c r="E88" s="79"/>
      <c r="F88" s="82"/>
      <c r="G88" s="82"/>
      <c r="H88" s="48" t="s">
        <v>22</v>
      </c>
      <c r="I88" s="44">
        <v>110119</v>
      </c>
      <c r="J88" s="44">
        <f>I88/D82</f>
        <v>11.03</v>
      </c>
      <c r="K88" s="44">
        <f>110119/6753.7</f>
        <v>16.3</v>
      </c>
    </row>
    <row r="89" spans="1:11" ht="15.6" customHeight="1" x14ac:dyDescent="0.25">
      <c r="A89" s="82"/>
      <c r="B89" s="82"/>
      <c r="C89" s="84"/>
      <c r="D89" s="79"/>
      <c r="E89" s="79"/>
      <c r="F89" s="82"/>
      <c r="G89" s="76" t="s">
        <v>99</v>
      </c>
      <c r="H89" s="48" t="s">
        <v>36</v>
      </c>
      <c r="I89" s="44">
        <v>5145756</v>
      </c>
      <c r="J89" s="44">
        <f>I89/D82</f>
        <v>515.45000000000005</v>
      </c>
      <c r="K89" s="44">
        <f>5145756/D82</f>
        <v>515.45000000000005</v>
      </c>
    </row>
    <row r="90" spans="1:11" ht="15.6" customHeight="1" x14ac:dyDescent="0.25">
      <c r="A90" s="82"/>
      <c r="B90" s="82"/>
      <c r="C90" s="84"/>
      <c r="D90" s="79"/>
      <c r="E90" s="79"/>
      <c r="F90" s="82"/>
      <c r="G90" s="77"/>
      <c r="H90" s="48" t="s">
        <v>22</v>
      </c>
      <c r="I90" s="44">
        <v>110119</v>
      </c>
      <c r="J90" s="44">
        <f>I90/D82</f>
        <v>11.03</v>
      </c>
      <c r="K90" s="44">
        <f>110119/6753.7</f>
        <v>16.3</v>
      </c>
    </row>
    <row r="91" spans="1:11" ht="15.6" customHeight="1" x14ac:dyDescent="0.25">
      <c r="A91" s="76">
        <f>A82+1</f>
        <v>18</v>
      </c>
      <c r="B91" s="76">
        <v>6333</v>
      </c>
      <c r="C91" s="83" t="s">
        <v>51</v>
      </c>
      <c r="D91" s="78">
        <v>4930.1000000000004</v>
      </c>
      <c r="E91" s="78" t="s">
        <v>24</v>
      </c>
      <c r="F91" s="76">
        <v>12</v>
      </c>
      <c r="G91" s="49"/>
      <c r="H91" s="48" t="s">
        <v>23</v>
      </c>
      <c r="I91" s="44">
        <f>SUM(I92:I93)</f>
        <v>146504</v>
      </c>
      <c r="J91" s="44">
        <f>SUM(J92:J93)</f>
        <v>29.72</v>
      </c>
      <c r="K91" s="44">
        <f>SUM(K92:K93)</f>
        <v>29.72</v>
      </c>
    </row>
    <row r="92" spans="1:11" ht="55.15" customHeight="1" x14ac:dyDescent="0.25">
      <c r="A92" s="82"/>
      <c r="B92" s="82"/>
      <c r="C92" s="84"/>
      <c r="D92" s="79"/>
      <c r="E92" s="79"/>
      <c r="F92" s="82"/>
      <c r="G92" s="52" t="s">
        <v>39</v>
      </c>
      <c r="H92" s="48" t="s">
        <v>26</v>
      </c>
      <c r="I92" s="44">
        <f>61252+12000</f>
        <v>73252</v>
      </c>
      <c r="J92" s="44">
        <f>I92/D91</f>
        <v>14.86</v>
      </c>
      <c r="K92" s="44">
        <f>(61252+12000)/D91</f>
        <v>14.86</v>
      </c>
    </row>
    <row r="93" spans="1:11" ht="54" customHeight="1" x14ac:dyDescent="0.25">
      <c r="A93" s="82"/>
      <c r="B93" s="82"/>
      <c r="C93" s="84"/>
      <c r="D93" s="79"/>
      <c r="E93" s="79"/>
      <c r="F93" s="82"/>
      <c r="G93" s="52" t="s">
        <v>39</v>
      </c>
      <c r="H93" s="48" t="s">
        <v>26</v>
      </c>
      <c r="I93" s="44">
        <f>61252+12000</f>
        <v>73252</v>
      </c>
      <c r="J93" s="44">
        <f>I93/D91</f>
        <v>14.86</v>
      </c>
      <c r="K93" s="44">
        <f>(61252+12000)/D91</f>
        <v>14.86</v>
      </c>
    </row>
    <row r="94" spans="1:11" ht="15.6" customHeight="1" x14ac:dyDescent="0.25">
      <c r="A94" s="76">
        <f>A91+1</f>
        <v>19</v>
      </c>
      <c r="B94" s="76">
        <v>6338</v>
      </c>
      <c r="C94" s="83" t="s">
        <v>49</v>
      </c>
      <c r="D94" s="78">
        <v>10696.7</v>
      </c>
      <c r="E94" s="78" t="s">
        <v>24</v>
      </c>
      <c r="F94" s="76">
        <v>10</v>
      </c>
      <c r="G94" s="49"/>
      <c r="H94" s="48" t="s">
        <v>23</v>
      </c>
      <c r="I94" s="44">
        <f>SUM(I95:I98)</f>
        <v>11578672</v>
      </c>
      <c r="J94" s="44">
        <f>SUM(J95:J98)</f>
        <v>1082.45</v>
      </c>
      <c r="K94" s="44">
        <f>SUM(K95:K98)</f>
        <v>1082.45</v>
      </c>
    </row>
    <row r="95" spans="1:11" ht="15.6" customHeight="1" x14ac:dyDescent="0.25">
      <c r="A95" s="82"/>
      <c r="B95" s="82"/>
      <c r="C95" s="84"/>
      <c r="D95" s="79"/>
      <c r="E95" s="79"/>
      <c r="F95" s="82"/>
      <c r="G95" s="76" t="s">
        <v>39</v>
      </c>
      <c r="H95" s="48" t="s">
        <v>36</v>
      </c>
      <c r="I95" s="44">
        <v>5668040</v>
      </c>
      <c r="J95" s="44">
        <f>I95/D94-0.01</f>
        <v>529.88</v>
      </c>
      <c r="K95" s="44">
        <f>5668040/D94-0.01</f>
        <v>529.88</v>
      </c>
    </row>
    <row r="96" spans="1:11" ht="15.6" customHeight="1" x14ac:dyDescent="0.25">
      <c r="A96" s="82"/>
      <c r="B96" s="82"/>
      <c r="C96" s="84"/>
      <c r="D96" s="79"/>
      <c r="E96" s="79"/>
      <c r="F96" s="82"/>
      <c r="G96" s="77"/>
      <c r="H96" s="48" t="s">
        <v>22</v>
      </c>
      <c r="I96" s="44">
        <v>121296</v>
      </c>
      <c r="J96" s="44">
        <f>I96/D94</f>
        <v>11.34</v>
      </c>
      <c r="K96" s="44">
        <f>121296/D94</f>
        <v>11.34</v>
      </c>
    </row>
    <row r="97" spans="1:11" ht="15.6" customHeight="1" x14ac:dyDescent="0.25">
      <c r="A97" s="82"/>
      <c r="B97" s="82"/>
      <c r="C97" s="84"/>
      <c r="D97" s="79"/>
      <c r="E97" s="79"/>
      <c r="F97" s="82"/>
      <c r="G97" s="76" t="s">
        <v>100</v>
      </c>
      <c r="H97" s="48" t="s">
        <v>36</v>
      </c>
      <c r="I97" s="44">
        <v>5668040</v>
      </c>
      <c r="J97" s="44">
        <f>I97/D94</f>
        <v>529.89</v>
      </c>
      <c r="K97" s="44">
        <f>5668040/D94</f>
        <v>529.89</v>
      </c>
    </row>
    <row r="98" spans="1:11" ht="15.6" customHeight="1" x14ac:dyDescent="0.25">
      <c r="A98" s="77"/>
      <c r="B98" s="77"/>
      <c r="C98" s="85"/>
      <c r="D98" s="80"/>
      <c r="E98" s="80"/>
      <c r="F98" s="77"/>
      <c r="G98" s="77"/>
      <c r="H98" s="48" t="s">
        <v>22</v>
      </c>
      <c r="I98" s="44">
        <v>121296</v>
      </c>
      <c r="J98" s="44">
        <f>I98/D94</f>
        <v>11.34</v>
      </c>
      <c r="K98" s="44">
        <f>121296/D94</f>
        <v>11.34</v>
      </c>
    </row>
    <row r="99" spans="1:11" ht="15.6" customHeight="1" x14ac:dyDescent="0.25">
      <c r="A99" s="76">
        <f>A94+1</f>
        <v>20</v>
      </c>
      <c r="B99" s="76">
        <v>6391</v>
      </c>
      <c r="C99" s="83" t="s">
        <v>91</v>
      </c>
      <c r="D99" s="78">
        <v>2307.3000000000002</v>
      </c>
      <c r="E99" s="76" t="s">
        <v>24</v>
      </c>
      <c r="F99" s="76">
        <v>4</v>
      </c>
      <c r="G99" s="30"/>
      <c r="H99" s="48" t="s">
        <v>23</v>
      </c>
      <c r="I99" s="44">
        <f>SUM(I100:I102)</f>
        <v>1446677.1</v>
      </c>
      <c r="J99" s="44">
        <f>SUM(J100:J102)</f>
        <v>627</v>
      </c>
      <c r="K99" s="44">
        <f>SUM(K100:K102)</f>
        <v>627</v>
      </c>
    </row>
    <row r="100" spans="1:11" ht="50.45" customHeight="1" x14ac:dyDescent="0.25">
      <c r="A100" s="82"/>
      <c r="B100" s="82"/>
      <c r="C100" s="84"/>
      <c r="D100" s="79"/>
      <c r="E100" s="82"/>
      <c r="F100" s="82"/>
      <c r="G100" s="24" t="s">
        <v>58</v>
      </c>
      <c r="H100" s="48" t="s">
        <v>40</v>
      </c>
      <c r="I100" s="44">
        <f>D99*K100</f>
        <v>1121347.8</v>
      </c>
      <c r="J100" s="44">
        <f>I100/D99</f>
        <v>486</v>
      </c>
      <c r="K100" s="44">
        <f>459+27</f>
        <v>486</v>
      </c>
    </row>
    <row r="101" spans="1:11" ht="52.15" customHeight="1" x14ac:dyDescent="0.25">
      <c r="A101" s="54"/>
      <c r="B101" s="54"/>
      <c r="C101" s="54"/>
      <c r="D101" s="55"/>
      <c r="E101" s="54"/>
      <c r="F101" s="54"/>
      <c r="G101" s="24" t="s">
        <v>59</v>
      </c>
      <c r="H101" s="48" t="s">
        <v>40</v>
      </c>
      <c r="I101" s="44">
        <f>D99*K101</f>
        <v>92292</v>
      </c>
      <c r="J101" s="44">
        <f>I101/D99</f>
        <v>40</v>
      </c>
      <c r="K101" s="44">
        <f>30+10</f>
        <v>40</v>
      </c>
    </row>
    <row r="102" spans="1:11" ht="52.15" customHeight="1" x14ac:dyDescent="0.25">
      <c r="A102" s="56"/>
      <c r="B102" s="56"/>
      <c r="C102" s="56"/>
      <c r="D102" s="57"/>
      <c r="E102" s="56"/>
      <c r="F102" s="56"/>
      <c r="G102" s="24" t="s">
        <v>60</v>
      </c>
      <c r="H102" s="48" t="s">
        <v>40</v>
      </c>
      <c r="I102" s="44">
        <f>D99*K102</f>
        <v>233037.3</v>
      </c>
      <c r="J102" s="44">
        <f>I102/D99</f>
        <v>101</v>
      </c>
      <c r="K102" s="44">
        <f>92+9</f>
        <v>101</v>
      </c>
    </row>
    <row r="103" spans="1:11" ht="15.6" customHeight="1" x14ac:dyDescent="0.25">
      <c r="A103" s="82">
        <f>A99+1</f>
        <v>21</v>
      </c>
      <c r="B103" s="82">
        <v>6393</v>
      </c>
      <c r="C103" s="84" t="s">
        <v>93</v>
      </c>
      <c r="D103" s="79">
        <v>3135.7</v>
      </c>
      <c r="E103" s="82" t="s">
        <v>24</v>
      </c>
      <c r="F103" s="82">
        <v>5</v>
      </c>
      <c r="G103" s="30"/>
      <c r="H103" s="48" t="s">
        <v>23</v>
      </c>
      <c r="I103" s="44">
        <f>SUM(I104:I106)</f>
        <v>1075545.1000000001</v>
      </c>
      <c r="J103" s="44">
        <f>SUM(J104:J106)</f>
        <v>343</v>
      </c>
      <c r="K103" s="44">
        <f>SUM(K104:K106)</f>
        <v>343</v>
      </c>
    </row>
    <row r="104" spans="1:11" ht="54.6" customHeight="1" x14ac:dyDescent="0.25">
      <c r="A104" s="82"/>
      <c r="B104" s="82"/>
      <c r="C104" s="84"/>
      <c r="D104" s="79"/>
      <c r="E104" s="82"/>
      <c r="F104" s="82"/>
      <c r="G104" s="24" t="s">
        <v>58</v>
      </c>
      <c r="H104" s="48" t="s">
        <v>40</v>
      </c>
      <c r="I104" s="44">
        <f>D103*K104</f>
        <v>633411.4</v>
      </c>
      <c r="J104" s="44">
        <f>I104/D103</f>
        <v>202</v>
      </c>
      <c r="K104" s="44">
        <f>194+8</f>
        <v>202</v>
      </c>
    </row>
    <row r="105" spans="1:11" ht="52.15" customHeight="1" x14ac:dyDescent="0.25">
      <c r="A105" s="82"/>
      <c r="B105" s="82"/>
      <c r="C105" s="84"/>
      <c r="D105" s="79"/>
      <c r="E105" s="82"/>
      <c r="F105" s="82"/>
      <c r="G105" s="24" t="s">
        <v>59</v>
      </c>
      <c r="H105" s="48" t="s">
        <v>40</v>
      </c>
      <c r="I105" s="44">
        <f>D103*K105</f>
        <v>125428</v>
      </c>
      <c r="J105" s="44">
        <f>I105/D103</f>
        <v>40</v>
      </c>
      <c r="K105" s="44">
        <f>30+10</f>
        <v>40</v>
      </c>
    </row>
    <row r="106" spans="1:11" ht="51" customHeight="1" x14ac:dyDescent="0.25">
      <c r="A106" s="77"/>
      <c r="B106" s="77"/>
      <c r="C106" s="85"/>
      <c r="D106" s="80"/>
      <c r="E106" s="77"/>
      <c r="F106" s="77"/>
      <c r="G106" s="24" t="s">
        <v>60</v>
      </c>
      <c r="H106" s="48" t="s">
        <v>40</v>
      </c>
      <c r="I106" s="44">
        <f>D103*K106</f>
        <v>316705.7</v>
      </c>
      <c r="J106" s="44">
        <f>I106/D103</f>
        <v>101</v>
      </c>
      <c r="K106" s="44">
        <f>92+9</f>
        <v>101</v>
      </c>
    </row>
    <row r="107" spans="1:11" ht="15.6" customHeight="1" x14ac:dyDescent="0.25">
      <c r="A107" s="76">
        <f>A103+1</f>
        <v>22</v>
      </c>
      <c r="B107" s="76">
        <v>6411</v>
      </c>
      <c r="C107" s="83" t="s">
        <v>42</v>
      </c>
      <c r="D107" s="78">
        <v>7410.6</v>
      </c>
      <c r="E107" s="78" t="s">
        <v>24</v>
      </c>
      <c r="F107" s="76">
        <v>9</v>
      </c>
      <c r="G107" s="34"/>
      <c r="H107" s="48" t="s">
        <v>23</v>
      </c>
      <c r="I107" s="44">
        <f>SUM(I108:I109)</f>
        <v>5255875</v>
      </c>
      <c r="J107" s="44">
        <f>SUM(J108:J109)</f>
        <v>709.24</v>
      </c>
      <c r="K107" s="44">
        <f>SUM(K108:K109)</f>
        <v>709.24</v>
      </c>
    </row>
    <row r="108" spans="1:11" ht="15.6" customHeight="1" x14ac:dyDescent="0.25">
      <c r="A108" s="82"/>
      <c r="B108" s="82"/>
      <c r="C108" s="84"/>
      <c r="D108" s="79"/>
      <c r="E108" s="79"/>
      <c r="F108" s="82"/>
      <c r="G108" s="76" t="s">
        <v>100</v>
      </c>
      <c r="H108" s="48" t="s">
        <v>36</v>
      </c>
      <c r="I108" s="44">
        <v>5145756</v>
      </c>
      <c r="J108" s="44">
        <f>I108/D107</f>
        <v>694.38</v>
      </c>
      <c r="K108" s="44">
        <f>5145756/D107</f>
        <v>694.38</v>
      </c>
    </row>
    <row r="109" spans="1:11" ht="15.6" customHeight="1" x14ac:dyDescent="0.25">
      <c r="A109" s="77"/>
      <c r="B109" s="77"/>
      <c r="C109" s="85"/>
      <c r="D109" s="80"/>
      <c r="E109" s="80"/>
      <c r="F109" s="77"/>
      <c r="G109" s="77"/>
      <c r="H109" s="48" t="s">
        <v>22</v>
      </c>
      <c r="I109" s="44">
        <v>110119</v>
      </c>
      <c r="J109" s="44">
        <f>I109/D107</f>
        <v>14.86</v>
      </c>
      <c r="K109" s="44">
        <f>110119/D107</f>
        <v>14.86</v>
      </c>
    </row>
    <row r="110" spans="1:11" ht="15.6" customHeight="1" x14ac:dyDescent="0.25">
      <c r="A110" s="76">
        <f>A107+1</f>
        <v>23</v>
      </c>
      <c r="B110" s="76">
        <v>6448</v>
      </c>
      <c r="C110" s="83" t="s">
        <v>62</v>
      </c>
      <c r="D110" s="78">
        <v>2272</v>
      </c>
      <c r="E110" s="76" t="s">
        <v>24</v>
      </c>
      <c r="F110" s="76">
        <v>4</v>
      </c>
      <c r="G110" s="50"/>
      <c r="H110" s="48" t="s">
        <v>23</v>
      </c>
      <c r="I110" s="44">
        <f>I111+I112</f>
        <v>39291968</v>
      </c>
      <c r="J110" s="44">
        <f>J111+J112</f>
        <v>17294</v>
      </c>
      <c r="K110" s="44">
        <f>K111+K112</f>
        <v>17294</v>
      </c>
    </row>
    <row r="111" spans="1:11" ht="15.6" customHeight="1" x14ac:dyDescent="0.25">
      <c r="A111" s="82"/>
      <c r="B111" s="82"/>
      <c r="C111" s="84"/>
      <c r="D111" s="79"/>
      <c r="E111" s="82"/>
      <c r="F111" s="82"/>
      <c r="G111" s="76" t="s">
        <v>53</v>
      </c>
      <c r="H111" s="48" t="s">
        <v>15</v>
      </c>
      <c r="I111" s="44">
        <f>D110*K111</f>
        <v>38469504</v>
      </c>
      <c r="J111" s="44">
        <f>I111/D110</f>
        <v>16932</v>
      </c>
      <c r="K111" s="44">
        <v>16932</v>
      </c>
    </row>
    <row r="112" spans="1:11" ht="15.6" customHeight="1" x14ac:dyDescent="0.25">
      <c r="A112" s="77"/>
      <c r="B112" s="77"/>
      <c r="C112" s="85"/>
      <c r="D112" s="80"/>
      <c r="E112" s="77"/>
      <c r="F112" s="77"/>
      <c r="G112" s="77"/>
      <c r="H112" s="48" t="s">
        <v>22</v>
      </c>
      <c r="I112" s="44">
        <f>D110*K112</f>
        <v>822464</v>
      </c>
      <c r="J112" s="44">
        <f>I112/D110</f>
        <v>362</v>
      </c>
      <c r="K112" s="44">
        <v>362</v>
      </c>
    </row>
    <row r="113" spans="1:11" ht="15.6" customHeight="1" x14ac:dyDescent="0.25">
      <c r="A113" s="76">
        <f>A110+1</f>
        <v>24</v>
      </c>
      <c r="B113" s="76">
        <v>6525</v>
      </c>
      <c r="C113" s="83" t="s">
        <v>88</v>
      </c>
      <c r="D113" s="78">
        <v>478.2</v>
      </c>
      <c r="E113" s="76" t="s">
        <v>55</v>
      </c>
      <c r="F113" s="76">
        <v>2</v>
      </c>
      <c r="G113" s="50"/>
      <c r="H113" s="48" t="s">
        <v>23</v>
      </c>
      <c r="I113" s="44">
        <f>SUM(I114:I115)</f>
        <v>259662.6</v>
      </c>
      <c r="J113" s="44">
        <f>SUM(J114:J115)</f>
        <v>543</v>
      </c>
      <c r="K113" s="44">
        <f>SUM(K114:K115)</f>
        <v>543</v>
      </c>
    </row>
    <row r="114" spans="1:11" ht="52.15" customHeight="1" x14ac:dyDescent="0.25">
      <c r="A114" s="82"/>
      <c r="B114" s="82"/>
      <c r="C114" s="84"/>
      <c r="D114" s="79"/>
      <c r="E114" s="82"/>
      <c r="F114" s="82"/>
      <c r="G114" s="50" t="s">
        <v>58</v>
      </c>
      <c r="H114" s="48" t="s">
        <v>40</v>
      </c>
      <c r="I114" s="44">
        <f>D113*K114</f>
        <v>232405.2</v>
      </c>
      <c r="J114" s="44">
        <f>I114/D113</f>
        <v>486</v>
      </c>
      <c r="K114" s="44">
        <f>459+27</f>
        <v>486</v>
      </c>
    </row>
    <row r="115" spans="1:11" ht="52.15" customHeight="1" x14ac:dyDescent="0.25">
      <c r="A115" s="77"/>
      <c r="B115" s="77"/>
      <c r="C115" s="85"/>
      <c r="D115" s="80"/>
      <c r="E115" s="77"/>
      <c r="F115" s="77"/>
      <c r="G115" s="50" t="s">
        <v>60</v>
      </c>
      <c r="H115" s="48" t="s">
        <v>40</v>
      </c>
      <c r="I115" s="44">
        <f>D113*K115</f>
        <v>27257.4</v>
      </c>
      <c r="J115" s="44">
        <f>I115/D113</f>
        <v>57</v>
      </c>
      <c r="K115" s="44">
        <f>30+27</f>
        <v>57</v>
      </c>
    </row>
    <row r="116" spans="1:11" ht="15.6" customHeight="1" x14ac:dyDescent="0.25">
      <c r="A116" s="74" t="s">
        <v>47</v>
      </c>
      <c r="B116" s="74"/>
      <c r="C116" s="74"/>
      <c r="D116" s="9"/>
      <c r="E116" s="24"/>
      <c r="F116" s="24"/>
      <c r="G116" s="24"/>
      <c r="H116" s="43"/>
      <c r="I116" s="45"/>
      <c r="J116" s="45"/>
      <c r="K116" s="45"/>
    </row>
    <row r="117" spans="1:11" ht="15.6" customHeight="1" x14ac:dyDescent="0.25">
      <c r="A117" s="74" t="s">
        <v>34</v>
      </c>
      <c r="B117" s="74"/>
      <c r="C117" s="74"/>
      <c r="D117" s="9">
        <f>D118+D120+D123+D128+D133+D140+D143+D147+D154+D161+D164+D167+D174+D177+D179+D182+D185+D188+D191+D196+D203+D210+D212+D214+D216+D218+D221+D224+D227+D230+D235</f>
        <v>99785.04</v>
      </c>
      <c r="E117" s="9"/>
      <c r="F117" s="24"/>
      <c r="G117" s="24"/>
      <c r="H117" s="53"/>
      <c r="I117" s="44">
        <f>I118+I120+I123+I128+I133+I140+I143+I147+I154+I161+I164+I167+I174+I177+I179+I182+I185+I188+I191+I196+I203+I210+I212+I214+I216+I218+I221+I224+I227+I230+I235</f>
        <v>387120022.80000001</v>
      </c>
      <c r="J117" s="44"/>
      <c r="K117" s="44"/>
    </row>
    <row r="118" spans="1:11" ht="15.6" customHeight="1" x14ac:dyDescent="0.25">
      <c r="A118" s="76">
        <v>1</v>
      </c>
      <c r="B118" s="76">
        <v>5993</v>
      </c>
      <c r="C118" s="83" t="s">
        <v>78</v>
      </c>
      <c r="D118" s="78">
        <v>2444.6999999999998</v>
      </c>
      <c r="E118" s="76" t="s">
        <v>24</v>
      </c>
      <c r="F118" s="76">
        <v>9</v>
      </c>
      <c r="G118" s="24"/>
      <c r="H118" s="48" t="s">
        <v>23</v>
      </c>
      <c r="I118" s="44">
        <f>SUM(I119:I119)</f>
        <v>586728</v>
      </c>
      <c r="J118" s="44">
        <f>SUM(J119:J119)</f>
        <v>240</v>
      </c>
      <c r="K118" s="44">
        <f>SUM(K119:K119)</f>
        <v>240</v>
      </c>
    </row>
    <row r="119" spans="1:11" ht="49.15" customHeight="1" x14ac:dyDescent="0.25">
      <c r="A119" s="82"/>
      <c r="B119" s="82"/>
      <c r="C119" s="84"/>
      <c r="D119" s="79"/>
      <c r="E119" s="82"/>
      <c r="F119" s="82"/>
      <c r="G119" s="52" t="s">
        <v>53</v>
      </c>
      <c r="H119" s="48" t="s">
        <v>83</v>
      </c>
      <c r="I119" s="44">
        <f>D118*K119</f>
        <v>586728</v>
      </c>
      <c r="J119" s="44">
        <f>I119/D118</f>
        <v>240</v>
      </c>
      <c r="K119" s="44">
        <f>223+17</f>
        <v>240</v>
      </c>
    </row>
    <row r="120" spans="1:11" ht="15.6" customHeight="1" x14ac:dyDescent="0.25">
      <c r="A120" s="76">
        <f>A118+1</f>
        <v>2</v>
      </c>
      <c r="B120" s="76">
        <v>6033</v>
      </c>
      <c r="C120" s="83" t="s">
        <v>41</v>
      </c>
      <c r="D120" s="78">
        <v>10846.3</v>
      </c>
      <c r="E120" s="78" t="s">
        <v>24</v>
      </c>
      <c r="F120" s="76">
        <v>9</v>
      </c>
      <c r="G120" s="49"/>
      <c r="H120" s="48" t="s">
        <v>23</v>
      </c>
      <c r="I120" s="44">
        <f>SUM(I121:I122)</f>
        <v>146504</v>
      </c>
      <c r="J120" s="44">
        <f>SUM(J121:J122)</f>
        <v>13.51</v>
      </c>
      <c r="K120" s="44">
        <f>SUM(K121:K122)</f>
        <v>13.51</v>
      </c>
    </row>
    <row r="121" spans="1:11" ht="47.45" customHeight="1" x14ac:dyDescent="0.25">
      <c r="A121" s="82"/>
      <c r="B121" s="82"/>
      <c r="C121" s="84"/>
      <c r="D121" s="79"/>
      <c r="E121" s="79"/>
      <c r="F121" s="82"/>
      <c r="G121" s="24" t="s">
        <v>100</v>
      </c>
      <c r="H121" s="48" t="s">
        <v>40</v>
      </c>
      <c r="I121" s="44">
        <f>61252+12000</f>
        <v>73252</v>
      </c>
      <c r="J121" s="44">
        <f>I121/D120+0.01</f>
        <v>6.76</v>
      </c>
      <c r="K121" s="44">
        <f>(61252+12000)/D120+0.01</f>
        <v>6.76</v>
      </c>
    </row>
    <row r="122" spans="1:11" ht="47.45" customHeight="1" x14ac:dyDescent="0.25">
      <c r="A122" s="77"/>
      <c r="B122" s="77"/>
      <c r="C122" s="85"/>
      <c r="D122" s="80"/>
      <c r="E122" s="80"/>
      <c r="F122" s="77"/>
      <c r="G122" s="24" t="s">
        <v>102</v>
      </c>
      <c r="H122" s="48" t="s">
        <v>40</v>
      </c>
      <c r="I122" s="44">
        <f>61252+12000</f>
        <v>73252</v>
      </c>
      <c r="J122" s="44">
        <f>I122/D120</f>
        <v>6.75</v>
      </c>
      <c r="K122" s="44">
        <f>(61252+12000)/D120</f>
        <v>6.75</v>
      </c>
    </row>
    <row r="123" spans="1:11" ht="15.6" customHeight="1" x14ac:dyDescent="0.25">
      <c r="A123" s="76">
        <f>A120+1</f>
        <v>3</v>
      </c>
      <c r="B123" s="76">
        <v>6037</v>
      </c>
      <c r="C123" s="83" t="s">
        <v>52</v>
      </c>
      <c r="D123" s="78">
        <v>7323.74</v>
      </c>
      <c r="E123" s="78" t="s">
        <v>24</v>
      </c>
      <c r="F123" s="76">
        <v>9</v>
      </c>
      <c r="G123" s="52"/>
      <c r="H123" s="48" t="s">
        <v>23</v>
      </c>
      <c r="I123" s="44">
        <f>SUM(I124:I127)</f>
        <v>293008</v>
      </c>
      <c r="J123" s="44">
        <f>SUM(J124:J127)</f>
        <v>40.01</v>
      </c>
      <c r="K123" s="44">
        <f>SUM(K124:K127)</f>
        <v>40.01</v>
      </c>
    </row>
    <row r="124" spans="1:11" ht="48.6" customHeight="1" x14ac:dyDescent="0.25">
      <c r="A124" s="82"/>
      <c r="B124" s="82"/>
      <c r="C124" s="84"/>
      <c r="D124" s="79"/>
      <c r="E124" s="79"/>
      <c r="F124" s="82"/>
      <c r="G124" s="24" t="s">
        <v>39</v>
      </c>
      <c r="H124" s="48" t="s">
        <v>40</v>
      </c>
      <c r="I124" s="44">
        <f>61252+12000</f>
        <v>73252</v>
      </c>
      <c r="J124" s="44">
        <f>I124/D123+0.01</f>
        <v>10.01</v>
      </c>
      <c r="K124" s="44">
        <f>(61252+12000)/D123+0.01</f>
        <v>10.01</v>
      </c>
    </row>
    <row r="125" spans="1:11" ht="45.6" customHeight="1" x14ac:dyDescent="0.25">
      <c r="A125" s="82"/>
      <c r="B125" s="82"/>
      <c r="C125" s="84"/>
      <c r="D125" s="79"/>
      <c r="E125" s="79"/>
      <c r="F125" s="82"/>
      <c r="G125" s="24" t="s">
        <v>100</v>
      </c>
      <c r="H125" s="48" t="s">
        <v>40</v>
      </c>
      <c r="I125" s="44">
        <f>61252+12000</f>
        <v>73252</v>
      </c>
      <c r="J125" s="44">
        <f>I125/D123</f>
        <v>10</v>
      </c>
      <c r="K125" s="44">
        <f>(61252+12000)/D123</f>
        <v>10</v>
      </c>
    </row>
    <row r="126" spans="1:11" ht="45.6" customHeight="1" x14ac:dyDescent="0.25">
      <c r="A126" s="82"/>
      <c r="B126" s="82"/>
      <c r="C126" s="84"/>
      <c r="D126" s="79"/>
      <c r="E126" s="79"/>
      <c r="F126" s="82"/>
      <c r="G126" s="24" t="s">
        <v>98</v>
      </c>
      <c r="H126" s="48" t="s">
        <v>40</v>
      </c>
      <c r="I126" s="44">
        <f>61252+12000</f>
        <v>73252</v>
      </c>
      <c r="J126" s="44">
        <f>I126/D123</f>
        <v>10</v>
      </c>
      <c r="K126" s="44">
        <f>(61252+12000)/D123</f>
        <v>10</v>
      </c>
    </row>
    <row r="127" spans="1:11" ht="46.9" customHeight="1" x14ac:dyDescent="0.25">
      <c r="A127" s="77"/>
      <c r="B127" s="77"/>
      <c r="C127" s="85"/>
      <c r="D127" s="80"/>
      <c r="E127" s="80"/>
      <c r="F127" s="77"/>
      <c r="G127" s="24" t="s">
        <v>99</v>
      </c>
      <c r="H127" s="48" t="s">
        <v>40</v>
      </c>
      <c r="I127" s="44">
        <f>61252+12000</f>
        <v>73252</v>
      </c>
      <c r="J127" s="44">
        <f>I127/D123</f>
        <v>10</v>
      </c>
      <c r="K127" s="44">
        <f>(61252+12000)/D123</f>
        <v>10</v>
      </c>
    </row>
    <row r="128" spans="1:11" ht="15.6" customHeight="1" x14ac:dyDescent="0.25">
      <c r="A128" s="76">
        <f>A123+1</f>
        <v>4</v>
      </c>
      <c r="B128" s="76">
        <v>6064</v>
      </c>
      <c r="C128" s="83" t="s">
        <v>43</v>
      </c>
      <c r="D128" s="78">
        <v>18135.099999999999</v>
      </c>
      <c r="E128" s="78" t="s">
        <v>24</v>
      </c>
      <c r="F128" s="76">
        <v>9</v>
      </c>
      <c r="G128" s="49"/>
      <c r="H128" s="48" t="s">
        <v>23</v>
      </c>
      <c r="I128" s="44">
        <f>SUM(I129:I132)</f>
        <v>10511750</v>
      </c>
      <c r="J128" s="44">
        <f>SUM(J129:J132)</f>
        <v>579.64</v>
      </c>
      <c r="K128" s="44">
        <f>SUM(K129:K132)</f>
        <v>579.64</v>
      </c>
    </row>
    <row r="129" spans="1:11" ht="15.6" customHeight="1" x14ac:dyDescent="0.25">
      <c r="A129" s="82"/>
      <c r="B129" s="82"/>
      <c r="C129" s="84"/>
      <c r="D129" s="79"/>
      <c r="E129" s="79"/>
      <c r="F129" s="82"/>
      <c r="G129" s="81" t="s">
        <v>39</v>
      </c>
      <c r="H129" s="48" t="s">
        <v>36</v>
      </c>
      <c r="I129" s="44">
        <v>5145756</v>
      </c>
      <c r="J129" s="44">
        <f>I129/D128</f>
        <v>283.75</v>
      </c>
      <c r="K129" s="44">
        <f>5145756/D128</f>
        <v>283.75</v>
      </c>
    </row>
    <row r="130" spans="1:11" ht="15.6" customHeight="1" x14ac:dyDescent="0.25">
      <c r="A130" s="82"/>
      <c r="B130" s="82"/>
      <c r="C130" s="84"/>
      <c r="D130" s="79"/>
      <c r="E130" s="79"/>
      <c r="F130" s="82"/>
      <c r="G130" s="81"/>
      <c r="H130" s="48" t="s">
        <v>22</v>
      </c>
      <c r="I130" s="44">
        <v>110119</v>
      </c>
      <c r="J130" s="44">
        <f>I130/D128</f>
        <v>6.07</v>
      </c>
      <c r="K130" s="44">
        <f>110119/D128</f>
        <v>6.07</v>
      </c>
    </row>
    <row r="131" spans="1:11" ht="15.6" customHeight="1" x14ac:dyDescent="0.25">
      <c r="A131" s="82"/>
      <c r="B131" s="82"/>
      <c r="C131" s="84"/>
      <c r="D131" s="79"/>
      <c r="E131" s="79"/>
      <c r="F131" s="82"/>
      <c r="G131" s="81" t="s">
        <v>100</v>
      </c>
      <c r="H131" s="48" t="s">
        <v>36</v>
      </c>
      <c r="I131" s="44">
        <v>5145756</v>
      </c>
      <c r="J131" s="44">
        <f>I131/D128</f>
        <v>283.75</v>
      </c>
      <c r="K131" s="44">
        <f>5145756/D128</f>
        <v>283.75</v>
      </c>
    </row>
    <row r="132" spans="1:11" ht="15.6" customHeight="1" x14ac:dyDescent="0.25">
      <c r="A132" s="82"/>
      <c r="B132" s="82"/>
      <c r="C132" s="84"/>
      <c r="D132" s="79"/>
      <c r="E132" s="79"/>
      <c r="F132" s="82"/>
      <c r="G132" s="81"/>
      <c r="H132" s="48" t="s">
        <v>22</v>
      </c>
      <c r="I132" s="44">
        <v>110119</v>
      </c>
      <c r="J132" s="44">
        <f>I132/D128</f>
        <v>6.07</v>
      </c>
      <c r="K132" s="44">
        <f>110119/D128</f>
        <v>6.07</v>
      </c>
    </row>
    <row r="133" spans="1:11" ht="15.6" customHeight="1" x14ac:dyDescent="0.25">
      <c r="A133" s="76">
        <f>A128+1</f>
        <v>5</v>
      </c>
      <c r="B133" s="76">
        <v>5839</v>
      </c>
      <c r="C133" s="83" t="s">
        <v>92</v>
      </c>
      <c r="D133" s="78">
        <v>1239.0999999999999</v>
      </c>
      <c r="E133" s="76" t="s">
        <v>24</v>
      </c>
      <c r="F133" s="76">
        <v>4</v>
      </c>
      <c r="G133" s="50"/>
      <c r="H133" s="48" t="s">
        <v>23</v>
      </c>
      <c r="I133" s="44">
        <f>SUM(I134:I139)</f>
        <v>14266997.4</v>
      </c>
      <c r="J133" s="44">
        <f>SUM(J134:J139)</f>
        <v>11514</v>
      </c>
      <c r="K133" s="44">
        <f>SUM(K134:K139)</f>
        <v>11514</v>
      </c>
    </row>
    <row r="134" spans="1:11" ht="15.6" customHeight="1" x14ac:dyDescent="0.25">
      <c r="A134" s="82"/>
      <c r="B134" s="82"/>
      <c r="C134" s="84"/>
      <c r="D134" s="79"/>
      <c r="E134" s="82"/>
      <c r="F134" s="82"/>
      <c r="G134" s="76" t="s">
        <v>58</v>
      </c>
      <c r="H134" s="48" t="s">
        <v>15</v>
      </c>
      <c r="I134" s="44">
        <f>D133*K134</f>
        <v>10181684.699999999</v>
      </c>
      <c r="J134" s="44">
        <f>I134/D133</f>
        <v>8217</v>
      </c>
      <c r="K134" s="44">
        <v>8217</v>
      </c>
    </row>
    <row r="135" spans="1:11" ht="15.6" customHeight="1" x14ac:dyDescent="0.25">
      <c r="A135" s="82"/>
      <c r="B135" s="82"/>
      <c r="C135" s="84"/>
      <c r="D135" s="79"/>
      <c r="E135" s="82"/>
      <c r="F135" s="82"/>
      <c r="G135" s="77"/>
      <c r="H135" s="48" t="s">
        <v>22</v>
      </c>
      <c r="I135" s="44">
        <f>D133*K135</f>
        <v>218081.6</v>
      </c>
      <c r="J135" s="44">
        <f>I135/D133</f>
        <v>176</v>
      </c>
      <c r="K135" s="44">
        <v>176</v>
      </c>
    </row>
    <row r="136" spans="1:11" ht="15.6" customHeight="1" x14ac:dyDescent="0.25">
      <c r="A136" s="82"/>
      <c r="B136" s="82"/>
      <c r="C136" s="84"/>
      <c r="D136" s="79"/>
      <c r="E136" s="82"/>
      <c r="F136" s="82"/>
      <c r="G136" s="76" t="s">
        <v>59</v>
      </c>
      <c r="H136" s="48" t="s">
        <v>15</v>
      </c>
      <c r="I136" s="44">
        <f>D133*K136</f>
        <v>941716</v>
      </c>
      <c r="J136" s="44">
        <f>I136/D133</f>
        <v>760</v>
      </c>
      <c r="K136" s="44">
        <v>760</v>
      </c>
    </row>
    <row r="137" spans="1:11" ht="15.6" customHeight="1" x14ac:dyDescent="0.25">
      <c r="A137" s="82"/>
      <c r="B137" s="82"/>
      <c r="C137" s="84"/>
      <c r="D137" s="79"/>
      <c r="E137" s="82"/>
      <c r="F137" s="82"/>
      <c r="G137" s="77"/>
      <c r="H137" s="48" t="s">
        <v>22</v>
      </c>
      <c r="I137" s="44">
        <f>D133*K137</f>
        <v>19825.599999999999</v>
      </c>
      <c r="J137" s="44">
        <f>I137/D133</f>
        <v>16</v>
      </c>
      <c r="K137" s="44">
        <v>16</v>
      </c>
    </row>
    <row r="138" spans="1:11" ht="15.6" customHeight="1" x14ac:dyDescent="0.25">
      <c r="A138" s="82"/>
      <c r="B138" s="82"/>
      <c r="C138" s="84"/>
      <c r="D138" s="79"/>
      <c r="E138" s="82"/>
      <c r="F138" s="82"/>
      <c r="G138" s="76" t="s">
        <v>60</v>
      </c>
      <c r="H138" s="48" t="s">
        <v>15</v>
      </c>
      <c r="I138" s="44">
        <f>D133*K138</f>
        <v>2844973.6</v>
      </c>
      <c r="J138" s="44">
        <f>I138/D133</f>
        <v>2296</v>
      </c>
      <c r="K138" s="44">
        <v>2296</v>
      </c>
    </row>
    <row r="139" spans="1:11" ht="15.6" customHeight="1" x14ac:dyDescent="0.25">
      <c r="A139" s="77"/>
      <c r="B139" s="77"/>
      <c r="C139" s="85"/>
      <c r="D139" s="80"/>
      <c r="E139" s="77"/>
      <c r="F139" s="77"/>
      <c r="G139" s="77"/>
      <c r="H139" s="48" t="s">
        <v>22</v>
      </c>
      <c r="I139" s="44">
        <f>D133*K139</f>
        <v>60715.9</v>
      </c>
      <c r="J139" s="44">
        <f>I139/D133</f>
        <v>49</v>
      </c>
      <c r="K139" s="44">
        <v>49</v>
      </c>
    </row>
    <row r="140" spans="1:11" ht="15.6" customHeight="1" x14ac:dyDescent="0.25">
      <c r="A140" s="76">
        <f>A133+1</f>
        <v>6</v>
      </c>
      <c r="B140" s="76">
        <v>5870</v>
      </c>
      <c r="C140" s="83" t="s">
        <v>63</v>
      </c>
      <c r="D140" s="78">
        <v>2339.1999999999998</v>
      </c>
      <c r="E140" s="76" t="s">
        <v>24</v>
      </c>
      <c r="F140" s="76">
        <v>4</v>
      </c>
      <c r="G140" s="51"/>
      <c r="H140" s="48" t="s">
        <v>23</v>
      </c>
      <c r="I140" s="44">
        <f>SUM(I141:I142)</f>
        <v>40454124.799999997</v>
      </c>
      <c r="J140" s="44">
        <f>SUM(J141:J142)</f>
        <v>17294</v>
      </c>
      <c r="K140" s="44">
        <f>SUM(K141:K142)</f>
        <v>17294</v>
      </c>
    </row>
    <row r="141" spans="1:11" ht="15.6" customHeight="1" x14ac:dyDescent="0.25">
      <c r="A141" s="82"/>
      <c r="B141" s="82"/>
      <c r="C141" s="84"/>
      <c r="D141" s="79"/>
      <c r="E141" s="82"/>
      <c r="F141" s="82"/>
      <c r="G141" s="90" t="s">
        <v>53</v>
      </c>
      <c r="H141" s="48" t="s">
        <v>15</v>
      </c>
      <c r="I141" s="44">
        <f>D140*K141</f>
        <v>39607334.399999999</v>
      </c>
      <c r="J141" s="44">
        <f>I141/D140</f>
        <v>16932</v>
      </c>
      <c r="K141" s="44">
        <v>16932</v>
      </c>
    </row>
    <row r="142" spans="1:11" ht="15.6" customHeight="1" x14ac:dyDescent="0.25">
      <c r="A142" s="77"/>
      <c r="B142" s="77"/>
      <c r="C142" s="85"/>
      <c r="D142" s="80"/>
      <c r="E142" s="77"/>
      <c r="F142" s="77"/>
      <c r="G142" s="90"/>
      <c r="H142" s="48" t="s">
        <v>22</v>
      </c>
      <c r="I142" s="44">
        <f>D140*K142</f>
        <v>846790.4</v>
      </c>
      <c r="J142" s="44">
        <f>I142/D140</f>
        <v>362</v>
      </c>
      <c r="K142" s="44">
        <v>362</v>
      </c>
    </row>
    <row r="143" spans="1:11" ht="15.6" customHeight="1" x14ac:dyDescent="0.25">
      <c r="A143" s="76">
        <f>A140+1</f>
        <v>7</v>
      </c>
      <c r="B143" s="76">
        <v>5874</v>
      </c>
      <c r="C143" s="83" t="s">
        <v>97</v>
      </c>
      <c r="D143" s="78">
        <v>2947.8</v>
      </c>
      <c r="E143" s="76" t="s">
        <v>24</v>
      </c>
      <c r="F143" s="76">
        <v>4</v>
      </c>
      <c r="G143" s="50"/>
      <c r="H143" s="48" t="s">
        <v>23</v>
      </c>
      <c r="I143" s="44">
        <f>SUM(I144:I146)</f>
        <v>1011095.4</v>
      </c>
      <c r="J143" s="44">
        <f>SUM(J144:J146)</f>
        <v>343</v>
      </c>
      <c r="K143" s="44">
        <f>SUM(K144:K146)</f>
        <v>343</v>
      </c>
    </row>
    <row r="144" spans="1:11" ht="46.15" customHeight="1" x14ac:dyDescent="0.25">
      <c r="A144" s="82"/>
      <c r="B144" s="82"/>
      <c r="C144" s="84"/>
      <c r="D144" s="79"/>
      <c r="E144" s="82"/>
      <c r="F144" s="82"/>
      <c r="G144" s="50" t="s">
        <v>58</v>
      </c>
      <c r="H144" s="48" t="s">
        <v>40</v>
      </c>
      <c r="I144" s="44">
        <f>D143*K144</f>
        <v>595455.6</v>
      </c>
      <c r="J144" s="44">
        <f>I144/D143</f>
        <v>202</v>
      </c>
      <c r="K144" s="44">
        <f>194+8</f>
        <v>202</v>
      </c>
    </row>
    <row r="145" spans="1:11" ht="44.45" customHeight="1" x14ac:dyDescent="0.25">
      <c r="A145" s="82"/>
      <c r="B145" s="82"/>
      <c r="C145" s="84"/>
      <c r="D145" s="79"/>
      <c r="E145" s="82"/>
      <c r="F145" s="82"/>
      <c r="G145" s="50" t="s">
        <v>59</v>
      </c>
      <c r="H145" s="48" t="s">
        <v>40</v>
      </c>
      <c r="I145" s="44">
        <f>D143*K145</f>
        <v>117912</v>
      </c>
      <c r="J145" s="44">
        <f>I145/D143</f>
        <v>40</v>
      </c>
      <c r="K145" s="44">
        <f>30+10</f>
        <v>40</v>
      </c>
    </row>
    <row r="146" spans="1:11" ht="45.6" customHeight="1" x14ac:dyDescent="0.25">
      <c r="A146" s="77"/>
      <c r="B146" s="77"/>
      <c r="C146" s="85"/>
      <c r="D146" s="80"/>
      <c r="E146" s="77"/>
      <c r="F146" s="77"/>
      <c r="G146" s="50" t="s">
        <v>60</v>
      </c>
      <c r="H146" s="48" t="s">
        <v>40</v>
      </c>
      <c r="I146" s="44">
        <f>D143*K146</f>
        <v>297727.8</v>
      </c>
      <c r="J146" s="44">
        <f>I146/D143</f>
        <v>101</v>
      </c>
      <c r="K146" s="44">
        <f>92+9</f>
        <v>101</v>
      </c>
    </row>
    <row r="147" spans="1:11" ht="15.6" customHeight="1" x14ac:dyDescent="0.25">
      <c r="A147" s="76">
        <f>A143+1</f>
        <v>8</v>
      </c>
      <c r="B147" s="76">
        <v>5900</v>
      </c>
      <c r="C147" s="83" t="s">
        <v>94</v>
      </c>
      <c r="D147" s="78">
        <v>4773.5</v>
      </c>
      <c r="E147" s="76" t="s">
        <v>24</v>
      </c>
      <c r="F147" s="76">
        <v>5</v>
      </c>
      <c r="G147" s="50"/>
      <c r="H147" s="48" t="s">
        <v>23</v>
      </c>
      <c r="I147" s="44">
        <f>SUM(I148:I153)</f>
        <v>38889704.5</v>
      </c>
      <c r="J147" s="44">
        <f>SUM(J148:J153)</f>
        <v>8147</v>
      </c>
      <c r="K147" s="44">
        <f>SUM(K148:K153)</f>
        <v>8147</v>
      </c>
    </row>
    <row r="148" spans="1:11" ht="15.6" customHeight="1" x14ac:dyDescent="0.25">
      <c r="A148" s="82"/>
      <c r="B148" s="82"/>
      <c r="C148" s="84"/>
      <c r="D148" s="79"/>
      <c r="E148" s="82"/>
      <c r="F148" s="82"/>
      <c r="G148" s="76" t="s">
        <v>58</v>
      </c>
      <c r="H148" s="48" t="s">
        <v>15</v>
      </c>
      <c r="I148" s="44">
        <f>D147*K148</f>
        <v>23151475</v>
      </c>
      <c r="J148" s="44">
        <f>I148/D147</f>
        <v>4850</v>
      </c>
      <c r="K148" s="44">
        <v>4850</v>
      </c>
    </row>
    <row r="149" spans="1:11" ht="15.6" customHeight="1" x14ac:dyDescent="0.25">
      <c r="A149" s="82"/>
      <c r="B149" s="82"/>
      <c r="C149" s="84"/>
      <c r="D149" s="79"/>
      <c r="E149" s="82"/>
      <c r="F149" s="82"/>
      <c r="G149" s="77"/>
      <c r="H149" s="48" t="s">
        <v>22</v>
      </c>
      <c r="I149" s="44">
        <f>D147*K149</f>
        <v>840136</v>
      </c>
      <c r="J149" s="44">
        <f>I149/D147</f>
        <v>176</v>
      </c>
      <c r="K149" s="44">
        <v>176</v>
      </c>
    </row>
    <row r="150" spans="1:11" ht="15.6" customHeight="1" x14ac:dyDescent="0.25">
      <c r="A150" s="82"/>
      <c r="B150" s="82"/>
      <c r="C150" s="84"/>
      <c r="D150" s="79"/>
      <c r="E150" s="82"/>
      <c r="F150" s="82"/>
      <c r="G150" s="76" t="s">
        <v>59</v>
      </c>
      <c r="H150" s="48" t="s">
        <v>15</v>
      </c>
      <c r="I150" s="44">
        <f>D147*K150</f>
        <v>3627860</v>
      </c>
      <c r="J150" s="44">
        <f>I150/D147</f>
        <v>760</v>
      </c>
      <c r="K150" s="44">
        <v>760</v>
      </c>
    </row>
    <row r="151" spans="1:11" ht="15.6" customHeight="1" x14ac:dyDescent="0.25">
      <c r="A151" s="82"/>
      <c r="B151" s="82"/>
      <c r="C151" s="84"/>
      <c r="D151" s="79"/>
      <c r="E151" s="82"/>
      <c r="F151" s="82"/>
      <c r="G151" s="77"/>
      <c r="H151" s="48" t="s">
        <v>22</v>
      </c>
      <c r="I151" s="44">
        <f>D147*K151</f>
        <v>76376</v>
      </c>
      <c r="J151" s="44">
        <f>I151/D147</f>
        <v>16</v>
      </c>
      <c r="K151" s="44">
        <v>16</v>
      </c>
    </row>
    <row r="152" spans="1:11" x14ac:dyDescent="0.25">
      <c r="A152" s="82"/>
      <c r="B152" s="82"/>
      <c r="C152" s="84"/>
      <c r="D152" s="79"/>
      <c r="E152" s="82"/>
      <c r="F152" s="82"/>
      <c r="G152" s="76" t="s">
        <v>60</v>
      </c>
      <c r="H152" s="48" t="s">
        <v>15</v>
      </c>
      <c r="I152" s="44">
        <f>D147*K152</f>
        <v>10959956</v>
      </c>
      <c r="J152" s="44">
        <f>I152/D147</f>
        <v>2296</v>
      </c>
      <c r="K152" s="44">
        <v>2296</v>
      </c>
    </row>
    <row r="153" spans="1:11" ht="15.6" customHeight="1" x14ac:dyDescent="0.25">
      <c r="A153" s="77"/>
      <c r="B153" s="77"/>
      <c r="C153" s="85"/>
      <c r="D153" s="80"/>
      <c r="E153" s="77"/>
      <c r="F153" s="77"/>
      <c r="G153" s="77"/>
      <c r="H153" s="48" t="s">
        <v>22</v>
      </c>
      <c r="I153" s="44">
        <f>D147*K153</f>
        <v>233901.5</v>
      </c>
      <c r="J153" s="44">
        <f>I153/D147</f>
        <v>49</v>
      </c>
      <c r="K153" s="44">
        <v>49</v>
      </c>
    </row>
    <row r="154" spans="1:11" x14ac:dyDescent="0.25">
      <c r="A154" s="76">
        <f>A147+1</f>
        <v>9</v>
      </c>
      <c r="B154" s="76">
        <v>5901</v>
      </c>
      <c r="C154" s="83" t="s">
        <v>95</v>
      </c>
      <c r="D154" s="78">
        <v>2557.1</v>
      </c>
      <c r="E154" s="76" t="s">
        <v>66</v>
      </c>
      <c r="F154" s="76">
        <v>5</v>
      </c>
      <c r="G154" s="50"/>
      <c r="H154" s="48" t="s">
        <v>23</v>
      </c>
      <c r="I154" s="44">
        <f>SUM(I155:I160)</f>
        <v>29442449.399999999</v>
      </c>
      <c r="J154" s="44">
        <f>SUM(J155:J160)</f>
        <v>11514</v>
      </c>
      <c r="K154" s="44">
        <f>SUM(K155:K160)</f>
        <v>11514</v>
      </c>
    </row>
    <row r="155" spans="1:11" x14ac:dyDescent="0.25">
      <c r="A155" s="82"/>
      <c r="B155" s="82"/>
      <c r="C155" s="84"/>
      <c r="D155" s="79"/>
      <c r="E155" s="82"/>
      <c r="F155" s="82"/>
      <c r="G155" s="76" t="s">
        <v>58</v>
      </c>
      <c r="H155" s="48" t="s">
        <v>15</v>
      </c>
      <c r="I155" s="44">
        <f>D154*K155</f>
        <v>21011690.699999999</v>
      </c>
      <c r="J155" s="44">
        <f>I155/D154</f>
        <v>8217</v>
      </c>
      <c r="K155" s="44">
        <v>8217</v>
      </c>
    </row>
    <row r="156" spans="1:11" ht="15.6" customHeight="1" x14ac:dyDescent="0.25">
      <c r="A156" s="82"/>
      <c r="B156" s="82"/>
      <c r="C156" s="84"/>
      <c r="D156" s="79"/>
      <c r="E156" s="82"/>
      <c r="F156" s="82"/>
      <c r="G156" s="77"/>
      <c r="H156" s="48" t="s">
        <v>22</v>
      </c>
      <c r="I156" s="44">
        <f>D154*K156</f>
        <v>450049.6</v>
      </c>
      <c r="J156" s="44">
        <f>I156/D154</f>
        <v>176</v>
      </c>
      <c r="K156" s="44">
        <v>176</v>
      </c>
    </row>
    <row r="157" spans="1:11" ht="15.6" customHeight="1" x14ac:dyDescent="0.25">
      <c r="A157" s="82"/>
      <c r="B157" s="82"/>
      <c r="C157" s="84"/>
      <c r="D157" s="79"/>
      <c r="E157" s="82"/>
      <c r="F157" s="82"/>
      <c r="G157" s="76" t="s">
        <v>59</v>
      </c>
      <c r="H157" s="48" t="s">
        <v>15</v>
      </c>
      <c r="I157" s="44">
        <f>D154*K157</f>
        <v>1943396</v>
      </c>
      <c r="J157" s="44">
        <f>I157/D154</f>
        <v>760</v>
      </c>
      <c r="K157" s="44">
        <v>760</v>
      </c>
    </row>
    <row r="158" spans="1:11" ht="15.6" customHeight="1" x14ac:dyDescent="0.25">
      <c r="A158" s="82"/>
      <c r="B158" s="82"/>
      <c r="C158" s="84"/>
      <c r="D158" s="79"/>
      <c r="E158" s="82"/>
      <c r="F158" s="82"/>
      <c r="G158" s="77"/>
      <c r="H158" s="48" t="s">
        <v>22</v>
      </c>
      <c r="I158" s="44">
        <f>D154*K158</f>
        <v>40913.599999999999</v>
      </c>
      <c r="J158" s="44">
        <f>I158/D154</f>
        <v>16</v>
      </c>
      <c r="K158" s="44">
        <v>16</v>
      </c>
    </row>
    <row r="159" spans="1:11" ht="15.6" customHeight="1" x14ac:dyDescent="0.25">
      <c r="A159" s="82"/>
      <c r="B159" s="82"/>
      <c r="C159" s="84"/>
      <c r="D159" s="79"/>
      <c r="E159" s="82"/>
      <c r="F159" s="82"/>
      <c r="G159" s="76" t="s">
        <v>60</v>
      </c>
      <c r="H159" s="48" t="s">
        <v>15</v>
      </c>
      <c r="I159" s="44">
        <f>D154*K159</f>
        <v>5871101.5999999996</v>
      </c>
      <c r="J159" s="44">
        <f>I159/D154</f>
        <v>2296</v>
      </c>
      <c r="K159" s="44">
        <v>2296</v>
      </c>
    </row>
    <row r="160" spans="1:11" ht="15.6" customHeight="1" x14ac:dyDescent="0.25">
      <c r="A160" s="77"/>
      <c r="B160" s="77"/>
      <c r="C160" s="85"/>
      <c r="D160" s="80"/>
      <c r="E160" s="77"/>
      <c r="F160" s="77"/>
      <c r="G160" s="77"/>
      <c r="H160" s="48" t="s">
        <v>22</v>
      </c>
      <c r="I160" s="44">
        <f>D154*K160</f>
        <v>125297.9</v>
      </c>
      <c r="J160" s="44">
        <f>I160/D154</f>
        <v>49</v>
      </c>
      <c r="K160" s="44">
        <v>49</v>
      </c>
    </row>
    <row r="161" spans="1:11" ht="15.6" customHeight="1" x14ac:dyDescent="0.25">
      <c r="A161" s="76">
        <f>A154+1</f>
        <v>10</v>
      </c>
      <c r="B161" s="76">
        <v>5903</v>
      </c>
      <c r="C161" s="83" t="s">
        <v>65</v>
      </c>
      <c r="D161" s="78">
        <v>2682.4</v>
      </c>
      <c r="E161" s="76" t="s">
        <v>66</v>
      </c>
      <c r="F161" s="76">
        <v>5</v>
      </c>
      <c r="G161" s="50"/>
      <c r="H161" s="48" t="s">
        <v>23</v>
      </c>
      <c r="I161" s="44">
        <f>SUM(I162:I163)</f>
        <v>30383544.800000001</v>
      </c>
      <c r="J161" s="44">
        <f>SUM(J162:J163)</f>
        <v>11327</v>
      </c>
      <c r="K161" s="44">
        <f>SUM(K162:K163)</f>
        <v>11327</v>
      </c>
    </row>
    <row r="162" spans="1:11" ht="30" customHeight="1" x14ac:dyDescent="0.25">
      <c r="A162" s="82"/>
      <c r="B162" s="82"/>
      <c r="C162" s="84"/>
      <c r="D162" s="79"/>
      <c r="E162" s="82"/>
      <c r="F162" s="82"/>
      <c r="G162" s="82" t="s">
        <v>53</v>
      </c>
      <c r="H162" s="48" t="s">
        <v>84</v>
      </c>
      <c r="I162" s="44">
        <f>D161*K162</f>
        <v>29747816</v>
      </c>
      <c r="J162" s="44">
        <f>I162/D161</f>
        <v>11090</v>
      </c>
      <c r="K162" s="44">
        <v>11090</v>
      </c>
    </row>
    <row r="163" spans="1:11" ht="15.6" customHeight="1" x14ac:dyDescent="0.25">
      <c r="A163" s="77"/>
      <c r="B163" s="77"/>
      <c r="C163" s="85"/>
      <c r="D163" s="80"/>
      <c r="E163" s="77"/>
      <c r="F163" s="77"/>
      <c r="G163" s="77"/>
      <c r="H163" s="48" t="s">
        <v>22</v>
      </c>
      <c r="I163" s="44">
        <f>D161*K163</f>
        <v>635728.80000000005</v>
      </c>
      <c r="J163" s="44">
        <f>I163/D161</f>
        <v>237</v>
      </c>
      <c r="K163" s="44">
        <v>237</v>
      </c>
    </row>
    <row r="164" spans="1:11" ht="15.6" customHeight="1" x14ac:dyDescent="0.25">
      <c r="A164" s="76">
        <f>A161+1</f>
        <v>11</v>
      </c>
      <c r="B164" s="76">
        <v>5906</v>
      </c>
      <c r="C164" s="83" t="s">
        <v>67</v>
      </c>
      <c r="D164" s="78">
        <v>2667.3</v>
      </c>
      <c r="E164" s="76" t="s">
        <v>66</v>
      </c>
      <c r="F164" s="76">
        <v>5</v>
      </c>
      <c r="G164" s="50"/>
      <c r="H164" s="48" t="s">
        <v>23</v>
      </c>
      <c r="I164" s="44">
        <f>SUM(I165:I166)</f>
        <v>30212507.100000001</v>
      </c>
      <c r="J164" s="44">
        <f>SUM(J165:J166)</f>
        <v>11327</v>
      </c>
      <c r="K164" s="44">
        <f>SUM(K165:K166)</f>
        <v>11327</v>
      </c>
    </row>
    <row r="165" spans="1:11" ht="36" customHeight="1" x14ac:dyDescent="0.25">
      <c r="A165" s="82"/>
      <c r="B165" s="82"/>
      <c r="C165" s="84"/>
      <c r="D165" s="79"/>
      <c r="E165" s="82"/>
      <c r="F165" s="82"/>
      <c r="G165" s="82" t="s">
        <v>53</v>
      </c>
      <c r="H165" s="48" t="s">
        <v>84</v>
      </c>
      <c r="I165" s="44">
        <f>D164*K165</f>
        <v>29580357</v>
      </c>
      <c r="J165" s="44">
        <f>I165/D164</f>
        <v>11090</v>
      </c>
      <c r="K165" s="44">
        <v>11090</v>
      </c>
    </row>
    <row r="166" spans="1:11" ht="15.6" customHeight="1" x14ac:dyDescent="0.25">
      <c r="A166" s="77"/>
      <c r="B166" s="77"/>
      <c r="C166" s="85"/>
      <c r="D166" s="80"/>
      <c r="E166" s="77"/>
      <c r="F166" s="77"/>
      <c r="G166" s="77"/>
      <c r="H166" s="48" t="s">
        <v>22</v>
      </c>
      <c r="I166" s="44">
        <f>D164*K166</f>
        <v>632150.1</v>
      </c>
      <c r="J166" s="44">
        <f>I166/D164</f>
        <v>237</v>
      </c>
      <c r="K166" s="44">
        <v>237</v>
      </c>
    </row>
    <row r="167" spans="1:11" ht="15.6" customHeight="1" x14ac:dyDescent="0.25">
      <c r="A167" s="76">
        <f>A164+1</f>
        <v>12</v>
      </c>
      <c r="B167" s="76">
        <v>5915</v>
      </c>
      <c r="C167" s="83" t="s">
        <v>96</v>
      </c>
      <c r="D167" s="78">
        <v>3878</v>
      </c>
      <c r="E167" s="76" t="s">
        <v>66</v>
      </c>
      <c r="F167" s="76">
        <v>5</v>
      </c>
      <c r="G167" s="50"/>
      <c r="H167" s="48" t="s">
        <v>23</v>
      </c>
      <c r="I167" s="44">
        <f>SUM(I168:I173)</f>
        <v>31594066</v>
      </c>
      <c r="J167" s="44">
        <f>SUM(J168:J173)</f>
        <v>8147</v>
      </c>
      <c r="K167" s="44">
        <f>SUM(K168:K173)</f>
        <v>8147</v>
      </c>
    </row>
    <row r="168" spans="1:11" ht="15.6" customHeight="1" x14ac:dyDescent="0.25">
      <c r="A168" s="82"/>
      <c r="B168" s="82"/>
      <c r="C168" s="84"/>
      <c r="D168" s="79"/>
      <c r="E168" s="82"/>
      <c r="F168" s="82"/>
      <c r="G168" s="76" t="s">
        <v>58</v>
      </c>
      <c r="H168" s="48" t="s">
        <v>15</v>
      </c>
      <c r="I168" s="44">
        <f>D167*K168</f>
        <v>18808300</v>
      </c>
      <c r="J168" s="44">
        <f>I168/D167</f>
        <v>4850</v>
      </c>
      <c r="K168" s="44">
        <v>4850</v>
      </c>
    </row>
    <row r="169" spans="1:11" ht="15.6" customHeight="1" x14ac:dyDescent="0.25">
      <c r="A169" s="82"/>
      <c r="B169" s="82"/>
      <c r="C169" s="84"/>
      <c r="D169" s="79"/>
      <c r="E169" s="82"/>
      <c r="F169" s="82"/>
      <c r="G169" s="77"/>
      <c r="H169" s="48" t="s">
        <v>22</v>
      </c>
      <c r="I169" s="44">
        <f>D167*K169</f>
        <v>682528</v>
      </c>
      <c r="J169" s="44">
        <f>I169/D167</f>
        <v>176</v>
      </c>
      <c r="K169" s="44">
        <v>176</v>
      </c>
    </row>
    <row r="170" spans="1:11" ht="15.6" customHeight="1" x14ac:dyDescent="0.25">
      <c r="A170" s="82"/>
      <c r="B170" s="82"/>
      <c r="C170" s="84"/>
      <c r="D170" s="79"/>
      <c r="E170" s="82"/>
      <c r="F170" s="82"/>
      <c r="G170" s="76" t="s">
        <v>59</v>
      </c>
      <c r="H170" s="48" t="s">
        <v>15</v>
      </c>
      <c r="I170" s="44">
        <f>D167*K170</f>
        <v>2947280</v>
      </c>
      <c r="J170" s="44">
        <f>I170/D167</f>
        <v>760</v>
      </c>
      <c r="K170" s="44">
        <v>760</v>
      </c>
    </row>
    <row r="171" spans="1:11" ht="15.6" customHeight="1" x14ac:dyDescent="0.25">
      <c r="A171" s="82"/>
      <c r="B171" s="82"/>
      <c r="C171" s="84"/>
      <c r="D171" s="79"/>
      <c r="E171" s="82"/>
      <c r="F171" s="82"/>
      <c r="G171" s="77"/>
      <c r="H171" s="48" t="s">
        <v>22</v>
      </c>
      <c r="I171" s="44">
        <f>D167*K171</f>
        <v>62048</v>
      </c>
      <c r="J171" s="44">
        <f>I171/D167</f>
        <v>16</v>
      </c>
      <c r="K171" s="44">
        <v>16</v>
      </c>
    </row>
    <row r="172" spans="1:11" ht="15.6" customHeight="1" x14ac:dyDescent="0.25">
      <c r="A172" s="82"/>
      <c r="B172" s="82"/>
      <c r="C172" s="84"/>
      <c r="D172" s="79"/>
      <c r="E172" s="82"/>
      <c r="F172" s="82"/>
      <c r="G172" s="76" t="s">
        <v>60</v>
      </c>
      <c r="H172" s="48" t="s">
        <v>15</v>
      </c>
      <c r="I172" s="44">
        <f>D167*K172</f>
        <v>8903888</v>
      </c>
      <c r="J172" s="44">
        <f>I172/D167</f>
        <v>2296</v>
      </c>
      <c r="K172" s="44">
        <v>2296</v>
      </c>
    </row>
    <row r="173" spans="1:11" ht="15.6" customHeight="1" x14ac:dyDescent="0.25">
      <c r="A173" s="77"/>
      <c r="B173" s="77"/>
      <c r="C173" s="85"/>
      <c r="D173" s="80"/>
      <c r="E173" s="77"/>
      <c r="F173" s="77"/>
      <c r="G173" s="77"/>
      <c r="H173" s="48" t="s">
        <v>22</v>
      </c>
      <c r="I173" s="44">
        <f>D167*K173</f>
        <v>190022</v>
      </c>
      <c r="J173" s="44">
        <f>I173/D167</f>
        <v>49</v>
      </c>
      <c r="K173" s="44">
        <v>49</v>
      </c>
    </row>
    <row r="174" spans="1:11" ht="15.6" customHeight="1" x14ac:dyDescent="0.25">
      <c r="A174" s="81">
        <f>A167+1</f>
        <v>13</v>
      </c>
      <c r="B174" s="81">
        <v>6121</v>
      </c>
      <c r="C174" s="86" t="s">
        <v>44</v>
      </c>
      <c r="D174" s="70">
        <v>2561.5</v>
      </c>
      <c r="E174" s="81" t="s">
        <v>24</v>
      </c>
      <c r="F174" s="81">
        <v>9</v>
      </c>
      <c r="H174" s="48" t="s">
        <v>23</v>
      </c>
      <c r="I174" s="44">
        <f>I175+I176</f>
        <v>5255875</v>
      </c>
      <c r="J174" s="44">
        <f>J175+J176</f>
        <v>2051.87</v>
      </c>
      <c r="K174" s="44">
        <f>K175+K176</f>
        <v>2051.87</v>
      </c>
    </row>
    <row r="175" spans="1:11" ht="15.6" customHeight="1" x14ac:dyDescent="0.25">
      <c r="A175" s="81"/>
      <c r="B175" s="81"/>
      <c r="C175" s="86"/>
      <c r="D175" s="70"/>
      <c r="E175" s="81"/>
      <c r="F175" s="81"/>
      <c r="G175" s="76" t="s">
        <v>39</v>
      </c>
      <c r="H175" s="48" t="s">
        <v>36</v>
      </c>
      <c r="I175" s="44">
        <v>5145756</v>
      </c>
      <c r="J175" s="44">
        <f>I175/D174</f>
        <v>2008.88</v>
      </c>
      <c r="K175" s="44">
        <f>5145756/D174</f>
        <v>2008.88</v>
      </c>
    </row>
    <row r="176" spans="1:11" ht="15.6" customHeight="1" x14ac:dyDescent="0.25">
      <c r="A176" s="81"/>
      <c r="B176" s="81"/>
      <c r="C176" s="86"/>
      <c r="D176" s="70"/>
      <c r="E176" s="81"/>
      <c r="F176" s="81"/>
      <c r="G176" s="77"/>
      <c r="H176" s="48" t="s">
        <v>22</v>
      </c>
      <c r="I176" s="44">
        <v>110119</v>
      </c>
      <c r="J176" s="44">
        <f>I176/D174</f>
        <v>42.99</v>
      </c>
      <c r="K176" s="44">
        <f>110119/D174</f>
        <v>42.99</v>
      </c>
    </row>
    <row r="177" spans="1:11" ht="15.6" customHeight="1" x14ac:dyDescent="0.25">
      <c r="A177" s="76">
        <f>A174+1</f>
        <v>14</v>
      </c>
      <c r="B177" s="76">
        <v>6124</v>
      </c>
      <c r="C177" s="83" t="s">
        <v>77</v>
      </c>
      <c r="D177" s="78">
        <v>2318.6</v>
      </c>
      <c r="E177" s="76" t="s">
        <v>24</v>
      </c>
      <c r="F177" s="76">
        <v>9</v>
      </c>
      <c r="G177" s="24"/>
      <c r="H177" s="48" t="s">
        <v>23</v>
      </c>
      <c r="I177" s="44">
        <f>SUM(I178:I178)</f>
        <v>556464</v>
      </c>
      <c r="J177" s="44">
        <f>SUM(J178:J178)</f>
        <v>240</v>
      </c>
      <c r="K177" s="44">
        <f>SUM(K178:K178)</f>
        <v>240</v>
      </c>
    </row>
    <row r="178" spans="1:11" ht="58.9" customHeight="1" x14ac:dyDescent="0.25">
      <c r="A178" s="82"/>
      <c r="B178" s="82"/>
      <c r="C178" s="84"/>
      <c r="D178" s="79"/>
      <c r="E178" s="82"/>
      <c r="F178" s="82"/>
      <c r="G178" s="24" t="s">
        <v>53</v>
      </c>
      <c r="H178" s="48" t="s">
        <v>83</v>
      </c>
      <c r="I178" s="44">
        <f>D177*K178</f>
        <v>556464</v>
      </c>
      <c r="J178" s="44">
        <f>I178/D177</f>
        <v>240</v>
      </c>
      <c r="K178" s="44">
        <f>223+17</f>
        <v>240</v>
      </c>
    </row>
    <row r="179" spans="1:11" ht="15.6" customHeight="1" x14ac:dyDescent="0.25">
      <c r="A179" s="81">
        <f>A177+1</f>
        <v>15</v>
      </c>
      <c r="B179" s="81">
        <v>6128</v>
      </c>
      <c r="C179" s="86" t="s">
        <v>50</v>
      </c>
      <c r="D179" s="70">
        <v>1899.3</v>
      </c>
      <c r="E179" s="81" t="s">
        <v>24</v>
      </c>
      <c r="F179" s="81">
        <v>9</v>
      </c>
      <c r="G179" s="51"/>
      <c r="H179" s="48" t="s">
        <v>23</v>
      </c>
      <c r="I179" s="44">
        <f>SUM(I180:I181)</f>
        <v>5255875</v>
      </c>
      <c r="J179" s="44">
        <f>SUM(J180:J181)</f>
        <v>2767.27</v>
      </c>
      <c r="K179" s="44">
        <f>SUM(K180:K181)</f>
        <v>2767.27</v>
      </c>
    </row>
    <row r="180" spans="1:11" ht="15.6" customHeight="1" x14ac:dyDescent="0.25">
      <c r="A180" s="81"/>
      <c r="B180" s="81"/>
      <c r="C180" s="86"/>
      <c r="D180" s="70"/>
      <c r="E180" s="81"/>
      <c r="F180" s="81"/>
      <c r="G180" s="81" t="s">
        <v>39</v>
      </c>
      <c r="H180" s="48" t="s">
        <v>36</v>
      </c>
      <c r="I180" s="44">
        <v>5145756</v>
      </c>
      <c r="J180" s="44">
        <f>I180/D179</f>
        <v>2709.29</v>
      </c>
      <c r="K180" s="44">
        <f>5145756/D179</f>
        <v>2709.29</v>
      </c>
    </row>
    <row r="181" spans="1:11" ht="15.6" customHeight="1" x14ac:dyDescent="0.25">
      <c r="A181" s="81"/>
      <c r="B181" s="81"/>
      <c r="C181" s="86"/>
      <c r="D181" s="70"/>
      <c r="E181" s="81"/>
      <c r="F181" s="81"/>
      <c r="G181" s="81"/>
      <c r="H181" s="48" t="s">
        <v>22</v>
      </c>
      <c r="I181" s="44">
        <v>110119</v>
      </c>
      <c r="J181" s="44">
        <f>I181/D179</f>
        <v>57.98</v>
      </c>
      <c r="K181" s="44">
        <f>110119/D179</f>
        <v>57.98</v>
      </c>
    </row>
    <row r="182" spans="1:11" ht="15.6" customHeight="1" x14ac:dyDescent="0.25">
      <c r="A182" s="76">
        <f>A179+1</f>
        <v>16</v>
      </c>
      <c r="B182" s="76">
        <v>6135</v>
      </c>
      <c r="C182" s="83" t="s">
        <v>68</v>
      </c>
      <c r="D182" s="78">
        <v>2687.8</v>
      </c>
      <c r="E182" s="76" t="s">
        <v>66</v>
      </c>
      <c r="F182" s="76">
        <v>5</v>
      </c>
      <c r="G182" s="50"/>
      <c r="H182" s="48" t="s">
        <v>23</v>
      </c>
      <c r="I182" s="44">
        <f>SUM(I183:I184)</f>
        <v>30444710.600000001</v>
      </c>
      <c r="J182" s="44">
        <f>SUM(J183:J184)</f>
        <v>11327</v>
      </c>
      <c r="K182" s="44">
        <f>SUM(K183:K184)</f>
        <v>11327</v>
      </c>
    </row>
    <row r="183" spans="1:11" ht="40.15" customHeight="1" x14ac:dyDescent="0.25">
      <c r="A183" s="82"/>
      <c r="B183" s="82"/>
      <c r="C183" s="84"/>
      <c r="D183" s="79"/>
      <c r="E183" s="82"/>
      <c r="F183" s="82"/>
      <c r="G183" s="82" t="s">
        <v>53</v>
      </c>
      <c r="H183" s="48" t="s">
        <v>84</v>
      </c>
      <c r="I183" s="44">
        <f>D182*K183</f>
        <v>29807702</v>
      </c>
      <c r="J183" s="44">
        <f>I183/D182</f>
        <v>11090</v>
      </c>
      <c r="K183" s="44">
        <v>11090</v>
      </c>
    </row>
    <row r="184" spans="1:11" ht="15.6" customHeight="1" x14ac:dyDescent="0.25">
      <c r="A184" s="77"/>
      <c r="B184" s="77"/>
      <c r="C184" s="85"/>
      <c r="D184" s="80"/>
      <c r="E184" s="77"/>
      <c r="F184" s="77"/>
      <c r="G184" s="77"/>
      <c r="H184" s="48" t="s">
        <v>22</v>
      </c>
      <c r="I184" s="44">
        <f>D182*K184</f>
        <v>637008.6</v>
      </c>
      <c r="J184" s="44">
        <f>I184/D182</f>
        <v>237</v>
      </c>
      <c r="K184" s="44">
        <v>237</v>
      </c>
    </row>
    <row r="185" spans="1:11" ht="15.6" customHeight="1" x14ac:dyDescent="0.25">
      <c r="A185" s="76">
        <f>A182+1</f>
        <v>17</v>
      </c>
      <c r="B185" s="76">
        <v>6156</v>
      </c>
      <c r="C185" s="83" t="s">
        <v>64</v>
      </c>
      <c r="D185" s="78">
        <v>3654.5</v>
      </c>
      <c r="E185" s="76" t="s">
        <v>24</v>
      </c>
      <c r="F185" s="76">
        <v>5</v>
      </c>
      <c r="G185" s="24"/>
      <c r="H185" s="48" t="s">
        <v>23</v>
      </c>
      <c r="I185" s="44">
        <f>SUM(I186:I187)</f>
        <v>35364596.5</v>
      </c>
      <c r="J185" s="44">
        <f>SUM(J186:J187)</f>
        <v>9677</v>
      </c>
      <c r="K185" s="44">
        <f>SUM(K186:K187)</f>
        <v>9677</v>
      </c>
    </row>
    <row r="186" spans="1:11" ht="15.6" customHeight="1" x14ac:dyDescent="0.25">
      <c r="A186" s="82"/>
      <c r="B186" s="82"/>
      <c r="C186" s="84"/>
      <c r="D186" s="79"/>
      <c r="E186" s="82"/>
      <c r="F186" s="82"/>
      <c r="G186" s="81" t="s">
        <v>53</v>
      </c>
      <c r="H186" s="48" t="s">
        <v>15</v>
      </c>
      <c r="I186" s="44">
        <f>D185*K186</f>
        <v>34622733</v>
      </c>
      <c r="J186" s="44">
        <f>I186/D185</f>
        <v>9474</v>
      </c>
      <c r="K186" s="44">
        <v>9474</v>
      </c>
    </row>
    <row r="187" spans="1:11" x14ac:dyDescent="0.25">
      <c r="A187" s="77"/>
      <c r="B187" s="77"/>
      <c r="C187" s="85"/>
      <c r="D187" s="80"/>
      <c r="E187" s="77"/>
      <c r="F187" s="77"/>
      <c r="G187" s="81"/>
      <c r="H187" s="48" t="s">
        <v>22</v>
      </c>
      <c r="I187" s="44">
        <f>D185*K187</f>
        <v>741863.5</v>
      </c>
      <c r="J187" s="44">
        <f>I187/D185</f>
        <v>203</v>
      </c>
      <c r="K187" s="44">
        <v>203</v>
      </c>
    </row>
    <row r="188" spans="1:11" ht="15.6" customHeight="1" x14ac:dyDescent="0.25">
      <c r="A188" s="76">
        <f>A185+1</f>
        <v>18</v>
      </c>
      <c r="B188" s="76">
        <v>6257</v>
      </c>
      <c r="C188" s="83" t="s">
        <v>73</v>
      </c>
      <c r="D188" s="78">
        <v>897.2</v>
      </c>
      <c r="E188" s="76" t="s">
        <v>55</v>
      </c>
      <c r="F188" s="76">
        <v>2</v>
      </c>
      <c r="G188" s="50"/>
      <c r="H188" s="48" t="s">
        <v>23</v>
      </c>
      <c r="I188" s="44">
        <f>SUM(I189:I190)</f>
        <v>1111630.8</v>
      </c>
      <c r="J188" s="44">
        <f>SUM(J189:J190)</f>
        <v>1239</v>
      </c>
      <c r="K188" s="44">
        <f>SUM(K189:K190)</f>
        <v>1239</v>
      </c>
    </row>
    <row r="189" spans="1:11" ht="57.6" customHeight="1" x14ac:dyDescent="0.25">
      <c r="A189" s="82"/>
      <c r="B189" s="82"/>
      <c r="C189" s="84"/>
      <c r="D189" s="79"/>
      <c r="E189" s="82"/>
      <c r="F189" s="82"/>
      <c r="G189" s="52" t="s">
        <v>53</v>
      </c>
      <c r="H189" s="48" t="s">
        <v>83</v>
      </c>
      <c r="I189" s="44">
        <f>D188*K189</f>
        <v>445011.20000000001</v>
      </c>
      <c r="J189" s="44">
        <f>I189/D188</f>
        <v>496</v>
      </c>
      <c r="K189" s="44">
        <f>376+120</f>
        <v>496</v>
      </c>
    </row>
    <row r="190" spans="1:11" ht="99.6" customHeight="1" x14ac:dyDescent="0.25">
      <c r="A190" s="82"/>
      <c r="B190" s="82"/>
      <c r="C190" s="84"/>
      <c r="D190" s="79"/>
      <c r="E190" s="82"/>
      <c r="F190" s="82"/>
      <c r="G190" s="52" t="s">
        <v>56</v>
      </c>
      <c r="H190" s="48" t="s">
        <v>26</v>
      </c>
      <c r="I190" s="44">
        <f>D188*K190</f>
        <v>666619.6</v>
      </c>
      <c r="J190" s="44">
        <f>I190/D188</f>
        <v>743</v>
      </c>
      <c r="K190" s="44">
        <f>693+50</f>
        <v>743</v>
      </c>
    </row>
    <row r="191" spans="1:11" x14ac:dyDescent="0.25">
      <c r="A191" s="76">
        <f>A188+1</f>
        <v>19</v>
      </c>
      <c r="B191" s="76">
        <v>6333</v>
      </c>
      <c r="C191" s="83" t="s">
        <v>51</v>
      </c>
      <c r="D191" s="78">
        <v>4930.1000000000004</v>
      </c>
      <c r="E191" s="78" t="s">
        <v>24</v>
      </c>
      <c r="F191" s="76">
        <v>12</v>
      </c>
      <c r="G191" s="49"/>
      <c r="H191" s="48" t="s">
        <v>23</v>
      </c>
      <c r="I191" s="44">
        <f>SUM(I192:I195)</f>
        <v>10422580</v>
      </c>
      <c r="J191" s="44">
        <f>SUM(J192:J195)</f>
        <v>2114.0700000000002</v>
      </c>
      <c r="K191" s="44">
        <f>SUM(K192:K195)</f>
        <v>2114.0700000000002</v>
      </c>
    </row>
    <row r="192" spans="1:11" x14ac:dyDescent="0.25">
      <c r="A192" s="82"/>
      <c r="B192" s="82"/>
      <c r="C192" s="84"/>
      <c r="D192" s="79"/>
      <c r="E192" s="79"/>
      <c r="F192" s="82"/>
      <c r="G192" s="76" t="s">
        <v>39</v>
      </c>
      <c r="H192" s="48" t="s">
        <v>36</v>
      </c>
      <c r="I192" s="44">
        <v>4536170</v>
      </c>
      <c r="J192" s="44">
        <f>I192/D191</f>
        <v>920.1</v>
      </c>
      <c r="K192" s="44">
        <f>4536170/D191</f>
        <v>920.1</v>
      </c>
    </row>
    <row r="193" spans="1:11" x14ac:dyDescent="0.25">
      <c r="A193" s="82"/>
      <c r="B193" s="82"/>
      <c r="C193" s="84"/>
      <c r="D193" s="79"/>
      <c r="E193" s="79"/>
      <c r="F193" s="82"/>
      <c r="G193" s="77"/>
      <c r="H193" s="48" t="s">
        <v>22</v>
      </c>
      <c r="I193" s="44">
        <v>97074</v>
      </c>
      <c r="J193" s="44">
        <f>I193/D191</f>
        <v>19.690000000000001</v>
      </c>
      <c r="K193" s="44">
        <f>97074/D191</f>
        <v>19.690000000000001</v>
      </c>
    </row>
    <row r="194" spans="1:11" ht="15.6" customHeight="1" x14ac:dyDescent="0.25">
      <c r="A194" s="82"/>
      <c r="B194" s="82"/>
      <c r="C194" s="84"/>
      <c r="D194" s="79"/>
      <c r="E194" s="79"/>
      <c r="F194" s="82"/>
      <c r="G194" s="76" t="s">
        <v>39</v>
      </c>
      <c r="H194" s="48" t="s">
        <v>36</v>
      </c>
      <c r="I194" s="44">
        <v>5668040</v>
      </c>
      <c r="J194" s="44">
        <f>I194/D191</f>
        <v>1149.68</v>
      </c>
      <c r="K194" s="44">
        <f>5668048/D191</f>
        <v>1149.68</v>
      </c>
    </row>
    <row r="195" spans="1:11" ht="15.6" customHeight="1" x14ac:dyDescent="0.25">
      <c r="A195" s="77"/>
      <c r="B195" s="77"/>
      <c r="C195" s="85"/>
      <c r="D195" s="80"/>
      <c r="E195" s="80"/>
      <c r="F195" s="77"/>
      <c r="G195" s="77"/>
      <c r="H195" s="48" t="s">
        <v>22</v>
      </c>
      <c r="I195" s="44">
        <v>121296</v>
      </c>
      <c r="J195" s="44">
        <f>I195/D191</f>
        <v>24.6</v>
      </c>
      <c r="K195" s="44">
        <f>121296/D191</f>
        <v>24.6</v>
      </c>
    </row>
    <row r="196" spans="1:11" ht="15.6" customHeight="1" x14ac:dyDescent="0.25">
      <c r="A196" s="82">
        <f>A191+1</f>
        <v>20</v>
      </c>
      <c r="B196" s="82">
        <v>6391</v>
      </c>
      <c r="C196" s="84" t="s">
        <v>91</v>
      </c>
      <c r="D196" s="79">
        <v>2307.3000000000002</v>
      </c>
      <c r="E196" s="82" t="s">
        <v>24</v>
      </c>
      <c r="F196" s="82">
        <v>4</v>
      </c>
      <c r="G196" s="30"/>
      <c r="H196" s="48" t="s">
        <v>23</v>
      </c>
      <c r="I196" s="44">
        <f>SUM(I197:I202)</f>
        <v>26566252.199999999</v>
      </c>
      <c r="J196" s="44">
        <f>SUM(J197:J202)</f>
        <v>11514</v>
      </c>
      <c r="K196" s="44">
        <f>SUM(K197:K202)</f>
        <v>11514</v>
      </c>
    </row>
    <row r="197" spans="1:11" ht="15.6" customHeight="1" x14ac:dyDescent="0.25">
      <c r="A197" s="82"/>
      <c r="B197" s="82"/>
      <c r="C197" s="84"/>
      <c r="D197" s="79"/>
      <c r="E197" s="82"/>
      <c r="F197" s="82"/>
      <c r="G197" s="81" t="s">
        <v>58</v>
      </c>
      <c r="H197" s="48" t="s">
        <v>15</v>
      </c>
      <c r="I197" s="44">
        <f>D196*K197</f>
        <v>18959084.100000001</v>
      </c>
      <c r="J197" s="44">
        <f>I197/D196</f>
        <v>8217</v>
      </c>
      <c r="K197" s="44">
        <v>8217</v>
      </c>
    </row>
    <row r="198" spans="1:11" ht="15.6" customHeight="1" x14ac:dyDescent="0.25">
      <c r="A198" s="82"/>
      <c r="B198" s="82"/>
      <c r="C198" s="84"/>
      <c r="D198" s="79"/>
      <c r="E198" s="82"/>
      <c r="F198" s="82"/>
      <c r="G198" s="81"/>
      <c r="H198" s="48" t="s">
        <v>22</v>
      </c>
      <c r="I198" s="44">
        <f>D196*K198</f>
        <v>406084.8</v>
      </c>
      <c r="J198" s="44">
        <f>I198/D196</f>
        <v>176</v>
      </c>
      <c r="K198" s="44">
        <v>176</v>
      </c>
    </row>
    <row r="199" spans="1:11" ht="15.6" customHeight="1" x14ac:dyDescent="0.25">
      <c r="A199" s="82"/>
      <c r="B199" s="82"/>
      <c r="C199" s="84"/>
      <c r="D199" s="79"/>
      <c r="E199" s="82"/>
      <c r="F199" s="82"/>
      <c r="G199" s="76" t="s">
        <v>59</v>
      </c>
      <c r="H199" s="48" t="s">
        <v>15</v>
      </c>
      <c r="I199" s="44">
        <f>D196*K199</f>
        <v>1753548</v>
      </c>
      <c r="J199" s="44">
        <f>I199/D196</f>
        <v>760</v>
      </c>
      <c r="K199" s="44">
        <v>760</v>
      </c>
    </row>
    <row r="200" spans="1:11" ht="15.6" customHeight="1" x14ac:dyDescent="0.25">
      <c r="A200" s="82"/>
      <c r="B200" s="82"/>
      <c r="C200" s="84"/>
      <c r="D200" s="79"/>
      <c r="E200" s="82"/>
      <c r="F200" s="82"/>
      <c r="G200" s="77"/>
      <c r="H200" s="48" t="s">
        <v>22</v>
      </c>
      <c r="I200" s="44">
        <f>D196*K200</f>
        <v>36916.800000000003</v>
      </c>
      <c r="J200" s="44">
        <f>I200/D196</f>
        <v>16</v>
      </c>
      <c r="K200" s="44">
        <v>16</v>
      </c>
    </row>
    <row r="201" spans="1:11" ht="15.6" customHeight="1" x14ac:dyDescent="0.25">
      <c r="A201" s="82"/>
      <c r="B201" s="82"/>
      <c r="C201" s="84"/>
      <c r="D201" s="79"/>
      <c r="E201" s="82"/>
      <c r="F201" s="82"/>
      <c r="G201" s="76" t="s">
        <v>60</v>
      </c>
      <c r="H201" s="48" t="s">
        <v>15</v>
      </c>
      <c r="I201" s="44">
        <f>D196*K201</f>
        <v>5297560.8</v>
      </c>
      <c r="J201" s="44">
        <f>I201/D196</f>
        <v>2296</v>
      </c>
      <c r="K201" s="44">
        <v>2296</v>
      </c>
    </row>
    <row r="202" spans="1:11" ht="15.6" customHeight="1" x14ac:dyDescent="0.25">
      <c r="A202" s="77"/>
      <c r="B202" s="77"/>
      <c r="C202" s="85"/>
      <c r="D202" s="80"/>
      <c r="E202" s="77"/>
      <c r="F202" s="77"/>
      <c r="G202" s="77"/>
      <c r="H202" s="48" t="s">
        <v>22</v>
      </c>
      <c r="I202" s="44">
        <f>D196*K202</f>
        <v>113057.7</v>
      </c>
      <c r="J202" s="44">
        <f>I202/D196</f>
        <v>49</v>
      </c>
      <c r="K202" s="44">
        <v>49</v>
      </c>
    </row>
    <row r="203" spans="1:11" ht="15.6" customHeight="1" x14ac:dyDescent="0.25">
      <c r="A203" s="82">
        <f>A196+1</f>
        <v>21</v>
      </c>
      <c r="B203" s="82">
        <v>6393</v>
      </c>
      <c r="C203" s="84" t="s">
        <v>93</v>
      </c>
      <c r="D203" s="79">
        <v>3135.7</v>
      </c>
      <c r="E203" s="82" t="s">
        <v>24</v>
      </c>
      <c r="F203" s="82">
        <v>5</v>
      </c>
      <c r="G203" s="30"/>
      <c r="H203" s="48" t="s">
        <v>23</v>
      </c>
      <c r="I203" s="44">
        <f>SUM(I204:I209)</f>
        <v>25546547.899999999</v>
      </c>
      <c r="J203" s="44">
        <f>SUM(J204:J209)</f>
        <v>8147</v>
      </c>
      <c r="K203" s="44">
        <f>SUM(K204:K209)</f>
        <v>8147</v>
      </c>
    </row>
    <row r="204" spans="1:11" ht="15.6" customHeight="1" x14ac:dyDescent="0.25">
      <c r="A204" s="82"/>
      <c r="B204" s="82"/>
      <c r="C204" s="84"/>
      <c r="D204" s="79"/>
      <c r="E204" s="82"/>
      <c r="F204" s="82"/>
      <c r="G204" s="76" t="s">
        <v>58</v>
      </c>
      <c r="H204" s="48" t="s">
        <v>15</v>
      </c>
      <c r="I204" s="44">
        <f>D203*K204</f>
        <v>15208145</v>
      </c>
      <c r="J204" s="44">
        <f>I204/D203</f>
        <v>4850</v>
      </c>
      <c r="K204" s="44">
        <v>4850</v>
      </c>
    </row>
    <row r="205" spans="1:11" ht="15.6" customHeight="1" x14ac:dyDescent="0.25">
      <c r="A205" s="82"/>
      <c r="B205" s="82"/>
      <c r="C205" s="84"/>
      <c r="D205" s="79"/>
      <c r="E205" s="82"/>
      <c r="F205" s="82"/>
      <c r="G205" s="77"/>
      <c r="H205" s="48" t="s">
        <v>22</v>
      </c>
      <c r="I205" s="44">
        <f>D203*K205</f>
        <v>551883.19999999995</v>
      </c>
      <c r="J205" s="44">
        <f>I205/D203</f>
        <v>176</v>
      </c>
      <c r="K205" s="44">
        <v>176</v>
      </c>
    </row>
    <row r="206" spans="1:11" ht="15.6" customHeight="1" x14ac:dyDescent="0.25">
      <c r="A206" s="82"/>
      <c r="B206" s="82"/>
      <c r="C206" s="84"/>
      <c r="D206" s="79"/>
      <c r="E206" s="82"/>
      <c r="F206" s="82"/>
      <c r="G206" s="76" t="s">
        <v>59</v>
      </c>
      <c r="H206" s="48" t="s">
        <v>15</v>
      </c>
      <c r="I206" s="44">
        <f>D203*K206</f>
        <v>2383132</v>
      </c>
      <c r="J206" s="44">
        <f>I206/D203</f>
        <v>760</v>
      </c>
      <c r="K206" s="44">
        <v>760</v>
      </c>
    </row>
    <row r="207" spans="1:11" ht="15.6" customHeight="1" x14ac:dyDescent="0.25">
      <c r="A207" s="82"/>
      <c r="B207" s="82"/>
      <c r="C207" s="84"/>
      <c r="D207" s="79"/>
      <c r="E207" s="82"/>
      <c r="F207" s="82"/>
      <c r="G207" s="77"/>
      <c r="H207" s="48" t="s">
        <v>22</v>
      </c>
      <c r="I207" s="44">
        <f>D203*K207</f>
        <v>50171.199999999997</v>
      </c>
      <c r="J207" s="44">
        <f>I207/D203</f>
        <v>16</v>
      </c>
      <c r="K207" s="44">
        <v>16</v>
      </c>
    </row>
    <row r="208" spans="1:11" ht="15.6" customHeight="1" x14ac:dyDescent="0.25">
      <c r="A208" s="82"/>
      <c r="B208" s="82"/>
      <c r="C208" s="84"/>
      <c r="D208" s="79"/>
      <c r="E208" s="82"/>
      <c r="F208" s="82"/>
      <c r="G208" s="76" t="s">
        <v>60</v>
      </c>
      <c r="H208" s="48" t="s">
        <v>15</v>
      </c>
      <c r="I208" s="44">
        <f>D203*K208</f>
        <v>7199567.2000000002</v>
      </c>
      <c r="J208" s="44">
        <f>I208/D203</f>
        <v>2296</v>
      </c>
      <c r="K208" s="44">
        <v>2296</v>
      </c>
    </row>
    <row r="209" spans="1:11" ht="22.15" customHeight="1" x14ac:dyDescent="0.25">
      <c r="A209" s="77"/>
      <c r="B209" s="77"/>
      <c r="C209" s="85"/>
      <c r="D209" s="80"/>
      <c r="E209" s="77"/>
      <c r="F209" s="77"/>
      <c r="G209" s="77"/>
      <c r="H209" s="48" t="s">
        <v>22</v>
      </c>
      <c r="I209" s="44">
        <f>D203*K209</f>
        <v>153649.29999999999</v>
      </c>
      <c r="J209" s="44">
        <f>I209/D203</f>
        <v>49</v>
      </c>
      <c r="K209" s="44">
        <v>49</v>
      </c>
    </row>
    <row r="210" spans="1:11" ht="20.45" customHeight="1" x14ac:dyDescent="0.25">
      <c r="A210" s="76">
        <f>A203+1</f>
        <v>22</v>
      </c>
      <c r="B210" s="76">
        <v>6454</v>
      </c>
      <c r="C210" s="83" t="s">
        <v>69</v>
      </c>
      <c r="D210" s="78">
        <v>2677.8</v>
      </c>
      <c r="E210" s="76" t="s">
        <v>66</v>
      </c>
      <c r="F210" s="76">
        <v>5</v>
      </c>
      <c r="G210" s="50"/>
      <c r="H210" s="48" t="s">
        <v>23</v>
      </c>
      <c r="I210" s="44">
        <f>SUM(I211:I211)</f>
        <v>1298733</v>
      </c>
      <c r="J210" s="44">
        <f>SUM(J211:J211)</f>
        <v>485</v>
      </c>
      <c r="K210" s="44">
        <f>SUM(K211:K211)</f>
        <v>485</v>
      </c>
    </row>
    <row r="211" spans="1:11" ht="163.15" customHeight="1" x14ac:dyDescent="0.25">
      <c r="A211" s="82"/>
      <c r="B211" s="82"/>
      <c r="C211" s="84"/>
      <c r="D211" s="79"/>
      <c r="E211" s="82"/>
      <c r="F211" s="82"/>
      <c r="G211" s="24" t="s">
        <v>53</v>
      </c>
      <c r="H211" s="48" t="s">
        <v>103</v>
      </c>
      <c r="I211" s="44">
        <f>D210*K211</f>
        <v>1298733</v>
      </c>
      <c r="J211" s="44">
        <f>I211/D210</f>
        <v>485</v>
      </c>
      <c r="K211" s="44">
        <f>444+41</f>
        <v>485</v>
      </c>
    </row>
    <row r="212" spans="1:11" ht="15.6" customHeight="1" x14ac:dyDescent="0.25">
      <c r="A212" s="76">
        <f>A210+1</f>
        <v>23</v>
      </c>
      <c r="B212" s="76">
        <v>6455</v>
      </c>
      <c r="C212" s="83" t="s">
        <v>70</v>
      </c>
      <c r="D212" s="78">
        <v>2656.7</v>
      </c>
      <c r="E212" s="76" t="s">
        <v>66</v>
      </c>
      <c r="F212" s="76">
        <v>5</v>
      </c>
      <c r="G212" s="50"/>
      <c r="H212" s="48" t="s">
        <v>23</v>
      </c>
      <c r="I212" s="44">
        <f>SUM(I213:I213)</f>
        <v>1288499.5</v>
      </c>
      <c r="J212" s="44">
        <f>SUM(J213:J213)</f>
        <v>485</v>
      </c>
      <c r="K212" s="44">
        <f>SUM(K213:K213)</f>
        <v>485</v>
      </c>
    </row>
    <row r="213" spans="1:11" ht="81" customHeight="1" x14ac:dyDescent="0.25">
      <c r="A213" s="82"/>
      <c r="B213" s="82"/>
      <c r="C213" s="84"/>
      <c r="D213" s="79"/>
      <c r="E213" s="82"/>
      <c r="F213" s="82"/>
      <c r="G213" s="24" t="s">
        <v>53</v>
      </c>
      <c r="H213" s="48" t="s">
        <v>101</v>
      </c>
      <c r="I213" s="44">
        <f>D212*K213</f>
        <v>1288499.5</v>
      </c>
      <c r="J213" s="44">
        <f>I213/D212</f>
        <v>485</v>
      </c>
      <c r="K213" s="44">
        <f>444+41</f>
        <v>485</v>
      </c>
    </row>
    <row r="214" spans="1:11" ht="15.6" customHeight="1" x14ac:dyDescent="0.25">
      <c r="A214" s="76">
        <f>A212+1</f>
        <v>24</v>
      </c>
      <c r="B214" s="76">
        <v>6456</v>
      </c>
      <c r="C214" s="83" t="s">
        <v>71</v>
      </c>
      <c r="D214" s="78">
        <v>2692.3</v>
      </c>
      <c r="E214" s="76" t="s">
        <v>66</v>
      </c>
      <c r="F214" s="76">
        <v>5</v>
      </c>
      <c r="G214" s="50"/>
      <c r="H214" s="48" t="s">
        <v>23</v>
      </c>
      <c r="I214" s="44">
        <f>SUM(I215:I215)</f>
        <v>1305765.5</v>
      </c>
      <c r="J214" s="44">
        <f>SUM(J215:J215)</f>
        <v>485</v>
      </c>
      <c r="K214" s="44">
        <f>SUM(K215:K215)</f>
        <v>485</v>
      </c>
    </row>
    <row r="215" spans="1:11" ht="78" customHeight="1" x14ac:dyDescent="0.25">
      <c r="A215" s="82"/>
      <c r="B215" s="82"/>
      <c r="C215" s="84"/>
      <c r="D215" s="79"/>
      <c r="E215" s="82"/>
      <c r="F215" s="82"/>
      <c r="G215" s="24" t="s">
        <v>53</v>
      </c>
      <c r="H215" s="48" t="s">
        <v>101</v>
      </c>
      <c r="I215" s="44">
        <f>D214*K215</f>
        <v>1305765.5</v>
      </c>
      <c r="J215" s="44">
        <f>I215/D214</f>
        <v>485</v>
      </c>
      <c r="K215" s="44">
        <f>444+41</f>
        <v>485</v>
      </c>
    </row>
    <row r="216" spans="1:11" x14ac:dyDescent="0.25">
      <c r="A216" s="76">
        <f>A214+1</f>
        <v>25</v>
      </c>
      <c r="B216" s="76">
        <v>6457</v>
      </c>
      <c r="C216" s="83" t="s">
        <v>72</v>
      </c>
      <c r="D216" s="78">
        <v>2686.9</v>
      </c>
      <c r="E216" s="76" t="s">
        <v>66</v>
      </c>
      <c r="F216" s="76">
        <v>5</v>
      </c>
      <c r="G216" s="50"/>
      <c r="H216" s="48" t="s">
        <v>23</v>
      </c>
      <c r="I216" s="44">
        <f>SUM(I217:I217)</f>
        <v>1303146.5</v>
      </c>
      <c r="J216" s="44">
        <f>SUM(J217:J217)</f>
        <v>485</v>
      </c>
      <c r="K216" s="44">
        <f>SUM(K217:K217)</f>
        <v>485</v>
      </c>
    </row>
    <row r="217" spans="1:11" ht="51.6" customHeight="1" x14ac:dyDescent="0.25">
      <c r="A217" s="82"/>
      <c r="B217" s="82"/>
      <c r="C217" s="84"/>
      <c r="D217" s="79"/>
      <c r="E217" s="82"/>
      <c r="F217" s="82"/>
      <c r="G217" s="24" t="s">
        <v>53</v>
      </c>
      <c r="H217" s="48" t="s">
        <v>101</v>
      </c>
      <c r="I217" s="44">
        <f>D216*K217</f>
        <v>1303146.5</v>
      </c>
      <c r="J217" s="44">
        <f>I217/D216</f>
        <v>485</v>
      </c>
      <c r="K217" s="44">
        <f>444+41</f>
        <v>485</v>
      </c>
    </row>
    <row r="218" spans="1:11" ht="15.6" customHeight="1" x14ac:dyDescent="0.25">
      <c r="A218" s="76">
        <f>A216+1</f>
        <v>26</v>
      </c>
      <c r="B218" s="76">
        <v>6466</v>
      </c>
      <c r="C218" s="83" t="s">
        <v>76</v>
      </c>
      <c r="D218" s="78">
        <v>520</v>
      </c>
      <c r="E218" s="76" t="s">
        <v>55</v>
      </c>
      <c r="F218" s="76">
        <v>2</v>
      </c>
      <c r="G218" s="50"/>
      <c r="H218" s="48" t="s">
        <v>23</v>
      </c>
      <c r="I218" s="44">
        <f>SUM(I219:I220)</f>
        <v>644280</v>
      </c>
      <c r="J218" s="44">
        <f>SUM(J219:J220)</f>
        <v>1239</v>
      </c>
      <c r="K218" s="44">
        <f>SUM(K219:K220)</f>
        <v>1239</v>
      </c>
    </row>
    <row r="219" spans="1:11" ht="49.15" customHeight="1" x14ac:dyDescent="0.25">
      <c r="A219" s="82"/>
      <c r="B219" s="82"/>
      <c r="C219" s="84"/>
      <c r="D219" s="79"/>
      <c r="E219" s="82"/>
      <c r="F219" s="82"/>
      <c r="G219" s="52" t="s">
        <v>53</v>
      </c>
      <c r="H219" s="48" t="s">
        <v>83</v>
      </c>
      <c r="I219" s="44">
        <f>D218*K219</f>
        <v>257920</v>
      </c>
      <c r="J219" s="44">
        <f>I219/D218</f>
        <v>496</v>
      </c>
      <c r="K219" s="44">
        <f>376+120</f>
        <v>496</v>
      </c>
    </row>
    <row r="220" spans="1:11" ht="93.6" customHeight="1" x14ac:dyDescent="0.25">
      <c r="A220" s="82"/>
      <c r="B220" s="82"/>
      <c r="C220" s="84"/>
      <c r="D220" s="79"/>
      <c r="E220" s="82"/>
      <c r="F220" s="82"/>
      <c r="G220" s="24" t="s">
        <v>56</v>
      </c>
      <c r="H220" s="48" t="s">
        <v>26</v>
      </c>
      <c r="I220" s="44">
        <f>D218*K220</f>
        <v>386360</v>
      </c>
      <c r="J220" s="44">
        <f>I220/D218</f>
        <v>743</v>
      </c>
      <c r="K220" s="44">
        <f>693+50</f>
        <v>743</v>
      </c>
    </row>
    <row r="221" spans="1:11" ht="15.6" customHeight="1" x14ac:dyDescent="0.25">
      <c r="A221" s="76">
        <f>A218+1</f>
        <v>27</v>
      </c>
      <c r="B221" s="76">
        <v>6467</v>
      </c>
      <c r="C221" s="83" t="s">
        <v>74</v>
      </c>
      <c r="D221" s="78">
        <v>520.9</v>
      </c>
      <c r="E221" s="76" t="s">
        <v>55</v>
      </c>
      <c r="F221" s="76">
        <v>2</v>
      </c>
      <c r="G221" s="50"/>
      <c r="H221" s="48" t="s">
        <v>23</v>
      </c>
      <c r="I221" s="44">
        <f>SUM(I222:I223)</f>
        <v>645395.1</v>
      </c>
      <c r="J221" s="44">
        <f>SUM(J222:J223)</f>
        <v>1239</v>
      </c>
      <c r="K221" s="44">
        <f>SUM(K222:K223)</f>
        <v>1239</v>
      </c>
    </row>
    <row r="222" spans="1:11" ht="52.15" customHeight="1" x14ac:dyDescent="0.25">
      <c r="A222" s="82"/>
      <c r="B222" s="82"/>
      <c r="C222" s="84"/>
      <c r="D222" s="79"/>
      <c r="E222" s="82"/>
      <c r="F222" s="82"/>
      <c r="G222" s="52" t="s">
        <v>53</v>
      </c>
      <c r="H222" s="48" t="s">
        <v>83</v>
      </c>
      <c r="I222" s="44">
        <f>D221*K222</f>
        <v>258366.4</v>
      </c>
      <c r="J222" s="44">
        <f>I222/D221</f>
        <v>496</v>
      </c>
      <c r="K222" s="44">
        <f>376+120</f>
        <v>496</v>
      </c>
    </row>
    <row r="223" spans="1:11" ht="98.45" customHeight="1" x14ac:dyDescent="0.25">
      <c r="A223" s="82"/>
      <c r="B223" s="82"/>
      <c r="C223" s="84"/>
      <c r="D223" s="79"/>
      <c r="E223" s="82"/>
      <c r="F223" s="82"/>
      <c r="G223" s="24" t="s">
        <v>56</v>
      </c>
      <c r="H223" s="48" t="s">
        <v>26</v>
      </c>
      <c r="I223" s="44">
        <f>D221*K223</f>
        <v>387028.7</v>
      </c>
      <c r="J223" s="44">
        <f>I223/D221</f>
        <v>743</v>
      </c>
      <c r="K223" s="44">
        <f>693+50</f>
        <v>743</v>
      </c>
    </row>
    <row r="224" spans="1:11" ht="15.6" customHeight="1" x14ac:dyDescent="0.25">
      <c r="A224" s="76">
        <f>A221+1</f>
        <v>28</v>
      </c>
      <c r="B224" s="76">
        <v>6468</v>
      </c>
      <c r="C224" s="83" t="s">
        <v>75</v>
      </c>
      <c r="D224" s="78">
        <v>516.5</v>
      </c>
      <c r="E224" s="76" t="s">
        <v>55</v>
      </c>
      <c r="F224" s="76">
        <v>2</v>
      </c>
      <c r="G224" s="50"/>
      <c r="H224" s="48" t="s">
        <v>23</v>
      </c>
      <c r="I224" s="44">
        <f>SUM(I225:I226)</f>
        <v>639943.5</v>
      </c>
      <c r="J224" s="44">
        <f>SUM(J225:J226)</f>
        <v>1239</v>
      </c>
      <c r="K224" s="44">
        <f>SUM(K225:K226)</f>
        <v>1239</v>
      </c>
    </row>
    <row r="225" spans="1:11" ht="46.9" customHeight="1" x14ac:dyDescent="0.25">
      <c r="A225" s="82"/>
      <c r="B225" s="82"/>
      <c r="C225" s="84"/>
      <c r="D225" s="79"/>
      <c r="E225" s="82"/>
      <c r="F225" s="82"/>
      <c r="G225" s="52" t="s">
        <v>53</v>
      </c>
      <c r="H225" s="48" t="s">
        <v>83</v>
      </c>
      <c r="I225" s="44">
        <f>D224*K225</f>
        <v>256184</v>
      </c>
      <c r="J225" s="44">
        <f>I225/D224</f>
        <v>496</v>
      </c>
      <c r="K225" s="44">
        <f>376+120</f>
        <v>496</v>
      </c>
    </row>
    <row r="226" spans="1:11" ht="91.9" customHeight="1" x14ac:dyDescent="0.25">
      <c r="A226" s="82"/>
      <c r="B226" s="82"/>
      <c r="C226" s="84"/>
      <c r="D226" s="79"/>
      <c r="E226" s="82"/>
      <c r="F226" s="82"/>
      <c r="G226" s="24" t="s">
        <v>56</v>
      </c>
      <c r="H226" s="48" t="s">
        <v>26</v>
      </c>
      <c r="I226" s="44">
        <f>D224*K226</f>
        <v>383759.5</v>
      </c>
      <c r="J226" s="44">
        <f>I226/D224</f>
        <v>743</v>
      </c>
      <c r="K226" s="44">
        <f>693+50</f>
        <v>743</v>
      </c>
    </row>
    <row r="227" spans="1:11" ht="15.6" customHeight="1" x14ac:dyDescent="0.25">
      <c r="A227" s="76">
        <f>A224+1</f>
        <v>29</v>
      </c>
      <c r="B227" s="76">
        <v>6628</v>
      </c>
      <c r="C227" s="83" t="s">
        <v>82</v>
      </c>
      <c r="D227" s="78">
        <v>397.5</v>
      </c>
      <c r="E227" s="76" t="s">
        <v>55</v>
      </c>
      <c r="F227" s="76">
        <v>2</v>
      </c>
      <c r="G227" s="50"/>
      <c r="H227" s="48" t="s">
        <v>23</v>
      </c>
      <c r="I227" s="44">
        <f>SUM(I228:I229)</f>
        <v>492502.5</v>
      </c>
      <c r="J227" s="44">
        <f>SUM(J228:J229)</f>
        <v>1239</v>
      </c>
      <c r="K227" s="44">
        <f>SUM(K228:K229)</f>
        <v>1239</v>
      </c>
    </row>
    <row r="228" spans="1:11" ht="15.6" customHeight="1" x14ac:dyDescent="0.25">
      <c r="A228" s="82"/>
      <c r="B228" s="82"/>
      <c r="C228" s="84"/>
      <c r="D228" s="79"/>
      <c r="E228" s="82"/>
      <c r="F228" s="82"/>
      <c r="G228" s="52" t="s">
        <v>53</v>
      </c>
      <c r="H228" s="48" t="s">
        <v>83</v>
      </c>
      <c r="I228" s="44">
        <f>D227*K228</f>
        <v>197160</v>
      </c>
      <c r="J228" s="44">
        <f>I228/D227</f>
        <v>496</v>
      </c>
      <c r="K228" s="44">
        <f>376+120</f>
        <v>496</v>
      </c>
    </row>
    <row r="229" spans="1:11" ht="94.15" customHeight="1" x14ac:dyDescent="0.25">
      <c r="A229" s="82"/>
      <c r="B229" s="82"/>
      <c r="C229" s="84"/>
      <c r="D229" s="79"/>
      <c r="E229" s="82"/>
      <c r="F229" s="82"/>
      <c r="G229" s="52" t="s">
        <v>56</v>
      </c>
      <c r="H229" s="48" t="s">
        <v>26</v>
      </c>
      <c r="I229" s="44">
        <f>D227*K229</f>
        <v>295342.5</v>
      </c>
      <c r="J229" s="44">
        <f>I229/D227</f>
        <v>743</v>
      </c>
      <c r="K229" s="44">
        <f>693+50</f>
        <v>743</v>
      </c>
    </row>
    <row r="230" spans="1:11" ht="15.6" customHeight="1" x14ac:dyDescent="0.25">
      <c r="A230" s="76">
        <f>A227+1</f>
        <v>30</v>
      </c>
      <c r="B230" s="76">
        <v>6525</v>
      </c>
      <c r="C230" s="83" t="s">
        <v>88</v>
      </c>
      <c r="D230" s="78">
        <v>478.2</v>
      </c>
      <c r="E230" s="76" t="s">
        <v>55</v>
      </c>
      <c r="F230" s="76">
        <v>2</v>
      </c>
      <c r="G230" s="24"/>
      <c r="H230" s="48" t="s">
        <v>23</v>
      </c>
      <c r="I230" s="44">
        <f>SUM(I231:I234)</f>
        <v>5489257.7999999998</v>
      </c>
      <c r="J230" s="44">
        <f>SUM(J231:J234)</f>
        <v>11479</v>
      </c>
      <c r="K230" s="44">
        <f>SUM(K231:K234)</f>
        <v>11479</v>
      </c>
    </row>
    <row r="231" spans="1:11" ht="15.6" customHeight="1" x14ac:dyDescent="0.25">
      <c r="A231" s="82"/>
      <c r="B231" s="82"/>
      <c r="C231" s="84"/>
      <c r="D231" s="79"/>
      <c r="E231" s="82"/>
      <c r="F231" s="82"/>
      <c r="G231" s="76" t="s">
        <v>58</v>
      </c>
      <c r="H231" s="48" t="s">
        <v>15</v>
      </c>
      <c r="I231" s="44">
        <f>D230*K231</f>
        <v>5011057.8</v>
      </c>
      <c r="J231" s="44">
        <f>I231/D230</f>
        <v>10479</v>
      </c>
      <c r="K231" s="44">
        <v>10479</v>
      </c>
    </row>
    <row r="232" spans="1:11" ht="15.6" customHeight="1" x14ac:dyDescent="0.25">
      <c r="A232" s="54"/>
      <c r="B232" s="54"/>
      <c r="C232" s="54"/>
      <c r="D232" s="55"/>
      <c r="E232" s="54"/>
      <c r="F232" s="54"/>
      <c r="G232" s="77"/>
      <c r="H232" s="48" t="s">
        <v>22</v>
      </c>
      <c r="I232" s="44">
        <f>D230*K232</f>
        <v>107116.8</v>
      </c>
      <c r="J232" s="44">
        <f>I232/D230</f>
        <v>224</v>
      </c>
      <c r="K232" s="44">
        <v>224</v>
      </c>
    </row>
    <row r="233" spans="1:11" ht="15.6" customHeight="1" x14ac:dyDescent="0.25">
      <c r="A233" s="54"/>
      <c r="B233" s="54"/>
      <c r="C233" s="54"/>
      <c r="D233" s="55"/>
      <c r="E233" s="54"/>
      <c r="F233" s="54"/>
      <c r="G233" s="76" t="s">
        <v>60</v>
      </c>
      <c r="H233" s="48" t="s">
        <v>15</v>
      </c>
      <c r="I233" s="44">
        <f>D230*K233</f>
        <v>363432</v>
      </c>
      <c r="J233" s="44">
        <f>I233/D230</f>
        <v>760</v>
      </c>
      <c r="K233" s="44">
        <v>760</v>
      </c>
    </row>
    <row r="234" spans="1:11" ht="15.6" customHeight="1" x14ac:dyDescent="0.25">
      <c r="A234" s="56"/>
      <c r="B234" s="56"/>
      <c r="C234" s="56"/>
      <c r="D234" s="57"/>
      <c r="E234" s="56"/>
      <c r="F234" s="56"/>
      <c r="G234" s="77"/>
      <c r="H234" s="48" t="s">
        <v>22</v>
      </c>
      <c r="I234" s="44">
        <f>D230*K234</f>
        <v>7651.2</v>
      </c>
      <c r="J234" s="44">
        <f>I234/D230</f>
        <v>16</v>
      </c>
      <c r="K234" s="44">
        <v>16</v>
      </c>
    </row>
    <row r="235" spans="1:11" ht="15.6" customHeight="1" x14ac:dyDescent="0.25">
      <c r="A235" s="76">
        <f>A230+1</f>
        <v>31</v>
      </c>
      <c r="B235" s="76">
        <v>6538</v>
      </c>
      <c r="C235" s="83" t="s">
        <v>89</v>
      </c>
      <c r="D235" s="78">
        <v>412</v>
      </c>
      <c r="E235" s="76" t="s">
        <v>55</v>
      </c>
      <c r="F235" s="76">
        <v>2</v>
      </c>
      <c r="G235" s="58"/>
      <c r="H235" s="48" t="s">
        <v>23</v>
      </c>
      <c r="I235" s="44">
        <f>SUM(I236:I241)</f>
        <v>5695488</v>
      </c>
      <c r="J235" s="44">
        <f>SUM(J236:J241)</f>
        <v>13824</v>
      </c>
      <c r="K235" s="44">
        <f>SUM(K236:K241)</f>
        <v>13824</v>
      </c>
    </row>
    <row r="236" spans="1:11" ht="15.6" customHeight="1" x14ac:dyDescent="0.25">
      <c r="A236" s="82"/>
      <c r="B236" s="82"/>
      <c r="C236" s="84"/>
      <c r="D236" s="79"/>
      <c r="E236" s="82"/>
      <c r="F236" s="82"/>
      <c r="G236" s="76" t="s">
        <v>58</v>
      </c>
      <c r="H236" s="48" t="s">
        <v>90</v>
      </c>
      <c r="I236" s="44">
        <f>D235*K236</f>
        <v>4317348</v>
      </c>
      <c r="J236" s="44">
        <f>I236/D235</f>
        <v>10479</v>
      </c>
      <c r="K236" s="44">
        <v>10479</v>
      </c>
    </row>
    <row r="237" spans="1:11" ht="15.6" customHeight="1" x14ac:dyDescent="0.25">
      <c r="A237" s="82"/>
      <c r="B237" s="82"/>
      <c r="C237" s="84"/>
      <c r="D237" s="79"/>
      <c r="E237" s="82"/>
      <c r="F237" s="82"/>
      <c r="G237" s="77"/>
      <c r="H237" s="48" t="s">
        <v>22</v>
      </c>
      <c r="I237" s="44">
        <f>D235*K237</f>
        <v>92288</v>
      </c>
      <c r="J237" s="44">
        <f>I237/D235</f>
        <v>224</v>
      </c>
      <c r="K237" s="44">
        <v>224</v>
      </c>
    </row>
    <row r="238" spans="1:11" ht="15.6" customHeight="1" x14ac:dyDescent="0.25">
      <c r="A238" s="54"/>
      <c r="B238" s="54"/>
      <c r="C238" s="54"/>
      <c r="D238" s="55"/>
      <c r="E238" s="54"/>
      <c r="F238" s="54"/>
      <c r="G238" s="76" t="s">
        <v>59</v>
      </c>
      <c r="H238" s="48" t="s">
        <v>90</v>
      </c>
      <c r="I238" s="44">
        <f>D235*K238</f>
        <v>313120</v>
      </c>
      <c r="J238" s="44">
        <f>I238/D235</f>
        <v>760</v>
      </c>
      <c r="K238" s="44">
        <v>760</v>
      </c>
    </row>
    <row r="239" spans="1:11" ht="15.6" customHeight="1" x14ac:dyDescent="0.25">
      <c r="A239" s="54"/>
      <c r="B239" s="54"/>
      <c r="C239" s="54"/>
      <c r="D239" s="55"/>
      <c r="E239" s="54"/>
      <c r="F239" s="54"/>
      <c r="G239" s="77"/>
      <c r="H239" s="48" t="s">
        <v>22</v>
      </c>
      <c r="I239" s="44">
        <f>D235*K239</f>
        <v>6592</v>
      </c>
      <c r="J239" s="44">
        <f>I239/D235</f>
        <v>16</v>
      </c>
      <c r="K239" s="44">
        <v>16</v>
      </c>
    </row>
    <row r="240" spans="1:11" ht="15.6" customHeight="1" x14ac:dyDescent="0.25">
      <c r="A240" s="54"/>
      <c r="B240" s="54"/>
      <c r="C240" s="54"/>
      <c r="D240" s="55"/>
      <c r="E240" s="54"/>
      <c r="F240" s="54"/>
      <c r="G240" s="76" t="s">
        <v>60</v>
      </c>
      <c r="H240" s="48" t="s">
        <v>90</v>
      </c>
      <c r="I240" s="44">
        <f>D235*K240</f>
        <v>945952</v>
      </c>
      <c r="J240" s="44">
        <f>I240/D235</f>
        <v>2296</v>
      </c>
      <c r="K240" s="44">
        <v>2296</v>
      </c>
    </row>
    <row r="241" spans="1:11" ht="15.6" customHeight="1" x14ac:dyDescent="0.25">
      <c r="A241" s="56"/>
      <c r="B241" s="56"/>
      <c r="C241" s="56"/>
      <c r="D241" s="57"/>
      <c r="E241" s="56"/>
      <c r="F241" s="56"/>
      <c r="G241" s="77"/>
      <c r="H241" s="48" t="s">
        <v>22</v>
      </c>
      <c r="I241" s="44">
        <f>D235*K241</f>
        <v>20188</v>
      </c>
      <c r="J241" s="44">
        <f>I241/D235</f>
        <v>49</v>
      </c>
      <c r="K241" s="44">
        <v>49</v>
      </c>
    </row>
    <row r="242" spans="1:11" x14ac:dyDescent="0.25">
      <c r="A242" s="89" t="s">
        <v>48</v>
      </c>
      <c r="B242" s="89"/>
      <c r="C242" s="89"/>
      <c r="D242" s="59"/>
      <c r="E242" s="50"/>
      <c r="F242" s="50"/>
      <c r="G242" s="50"/>
      <c r="H242" s="60"/>
      <c r="I242" s="61"/>
      <c r="J242" s="61"/>
      <c r="K242" s="61"/>
    </row>
    <row r="243" spans="1:11" ht="15.6" customHeight="1" x14ac:dyDescent="0.25">
      <c r="A243" s="42" t="s">
        <v>34</v>
      </c>
      <c r="B243" s="42"/>
      <c r="C243" s="19"/>
      <c r="D243" s="46">
        <f>D244+D247+D252+D261+D268+D271+D276+D279+D282+D285+D288+D293+D298+D303</f>
        <v>39446.94</v>
      </c>
      <c r="E243" s="46"/>
      <c r="F243" s="47"/>
      <c r="G243" s="24"/>
      <c r="H243" s="48"/>
      <c r="I243" s="44">
        <f>I244+I247+I252+I261+I268+I271+I276+I279+I282+I285+I288+I293+I298+I303</f>
        <v>337674864.80000001</v>
      </c>
      <c r="J243" s="44"/>
      <c r="K243" s="44"/>
    </row>
    <row r="244" spans="1:11" ht="15.6" customHeight="1" x14ac:dyDescent="0.25">
      <c r="A244" s="76">
        <v>1</v>
      </c>
      <c r="B244" s="76">
        <v>5993</v>
      </c>
      <c r="C244" s="83" t="s">
        <v>78</v>
      </c>
      <c r="D244" s="78">
        <v>2444.6999999999998</v>
      </c>
      <c r="E244" s="76" t="s">
        <v>24</v>
      </c>
      <c r="F244" s="76">
        <v>9</v>
      </c>
      <c r="G244" s="24"/>
      <c r="H244" s="48" t="s">
        <v>23</v>
      </c>
      <c r="I244" s="44">
        <f>SUM(I245:I246)</f>
        <v>9923037.3000000007</v>
      </c>
      <c r="J244" s="44">
        <f>SUM(J245:J246)</f>
        <v>4059</v>
      </c>
      <c r="K244" s="44">
        <f>SUM(K245:K246)</f>
        <v>4059</v>
      </c>
    </row>
    <row r="245" spans="1:11" ht="15.6" customHeight="1" x14ac:dyDescent="0.25">
      <c r="A245" s="82"/>
      <c r="B245" s="82"/>
      <c r="C245" s="84"/>
      <c r="D245" s="79"/>
      <c r="E245" s="82"/>
      <c r="F245" s="82"/>
      <c r="G245" s="82" t="s">
        <v>53</v>
      </c>
      <c r="H245" s="48" t="s">
        <v>15</v>
      </c>
      <c r="I245" s="44">
        <f>D244*K245</f>
        <v>9715237.8000000007</v>
      </c>
      <c r="J245" s="44">
        <f>I245/D244</f>
        <v>3974</v>
      </c>
      <c r="K245" s="44">
        <v>3974</v>
      </c>
    </row>
    <row r="246" spans="1:11" ht="15.6" customHeight="1" x14ac:dyDescent="0.25">
      <c r="A246" s="77"/>
      <c r="B246" s="77"/>
      <c r="C246" s="85"/>
      <c r="D246" s="80"/>
      <c r="E246" s="77"/>
      <c r="F246" s="77"/>
      <c r="G246" s="77"/>
      <c r="H246" s="48" t="s">
        <v>22</v>
      </c>
      <c r="I246" s="44">
        <f>D244*K246</f>
        <v>207799.5</v>
      </c>
      <c r="J246" s="44">
        <f>I246/D244</f>
        <v>85</v>
      </c>
      <c r="K246" s="44">
        <v>85</v>
      </c>
    </row>
    <row r="247" spans="1:11" ht="15.6" customHeight="1" x14ac:dyDescent="0.25">
      <c r="A247" s="76">
        <f>A244+1</f>
        <v>2</v>
      </c>
      <c r="B247" s="76">
        <v>6033</v>
      </c>
      <c r="C247" s="83" t="s">
        <v>41</v>
      </c>
      <c r="D247" s="78">
        <v>10846.3</v>
      </c>
      <c r="E247" s="78" t="s">
        <v>24</v>
      </c>
      <c r="F247" s="76">
        <v>9</v>
      </c>
      <c r="G247" s="49"/>
      <c r="H247" s="48" t="s">
        <v>23</v>
      </c>
      <c r="I247" s="44">
        <f>SUM(I248:I251)</f>
        <v>10511750</v>
      </c>
      <c r="J247" s="44">
        <f>SUM(J248:J251)</f>
        <v>969.16</v>
      </c>
      <c r="K247" s="44">
        <f>SUM(K248:K251)</f>
        <v>969.16</v>
      </c>
    </row>
    <row r="248" spans="1:11" ht="15.6" customHeight="1" x14ac:dyDescent="0.25">
      <c r="A248" s="82"/>
      <c r="B248" s="82"/>
      <c r="C248" s="84"/>
      <c r="D248" s="79"/>
      <c r="E248" s="79"/>
      <c r="F248" s="82"/>
      <c r="G248" s="81" t="s">
        <v>100</v>
      </c>
      <c r="H248" s="48" t="s">
        <v>36</v>
      </c>
      <c r="I248" s="44">
        <v>5145756</v>
      </c>
      <c r="J248" s="44">
        <f>I248/D247</f>
        <v>474.43</v>
      </c>
      <c r="K248" s="44">
        <f>5145756/D247</f>
        <v>474.43</v>
      </c>
    </row>
    <row r="249" spans="1:11" ht="15.6" customHeight="1" x14ac:dyDescent="0.25">
      <c r="A249" s="82"/>
      <c r="B249" s="82"/>
      <c r="C249" s="84"/>
      <c r="D249" s="79"/>
      <c r="E249" s="79"/>
      <c r="F249" s="82"/>
      <c r="G249" s="81"/>
      <c r="H249" s="48" t="s">
        <v>22</v>
      </c>
      <c r="I249" s="44">
        <v>110119</v>
      </c>
      <c r="J249" s="44">
        <f>I249/D247</f>
        <v>10.15</v>
      </c>
      <c r="K249" s="44">
        <f>110119/D247</f>
        <v>10.15</v>
      </c>
    </row>
    <row r="250" spans="1:11" ht="15.6" customHeight="1" x14ac:dyDescent="0.25">
      <c r="A250" s="82"/>
      <c r="B250" s="82"/>
      <c r="C250" s="84"/>
      <c r="D250" s="79"/>
      <c r="E250" s="79"/>
      <c r="F250" s="82"/>
      <c r="G250" s="81" t="s">
        <v>102</v>
      </c>
      <c r="H250" s="48" t="s">
        <v>36</v>
      </c>
      <c r="I250" s="44">
        <v>5145756</v>
      </c>
      <c r="J250" s="44">
        <f>I250/D247</f>
        <v>474.43</v>
      </c>
      <c r="K250" s="44">
        <f>5145756/D247</f>
        <v>474.43</v>
      </c>
    </row>
    <row r="251" spans="1:11" ht="15.6" customHeight="1" x14ac:dyDescent="0.25">
      <c r="A251" s="77"/>
      <c r="B251" s="77"/>
      <c r="C251" s="85"/>
      <c r="D251" s="80"/>
      <c r="E251" s="80"/>
      <c r="F251" s="77"/>
      <c r="G251" s="81"/>
      <c r="H251" s="48" t="s">
        <v>22</v>
      </c>
      <c r="I251" s="44">
        <v>110119</v>
      </c>
      <c r="J251" s="44">
        <f>I251/D247</f>
        <v>10.15</v>
      </c>
      <c r="K251" s="44">
        <f>110119/D247</f>
        <v>10.15</v>
      </c>
    </row>
    <row r="252" spans="1:11" ht="15.6" customHeight="1" x14ac:dyDescent="0.25">
      <c r="A252" s="76">
        <f>A247+1</f>
        <v>3</v>
      </c>
      <c r="B252" s="76">
        <v>6037</v>
      </c>
      <c r="C252" s="83" t="s">
        <v>52</v>
      </c>
      <c r="D252" s="78">
        <v>7323.74</v>
      </c>
      <c r="E252" s="78" t="s">
        <v>24</v>
      </c>
      <c r="F252" s="76">
        <v>9</v>
      </c>
      <c r="G252" s="49"/>
      <c r="H252" s="48" t="s">
        <v>23</v>
      </c>
      <c r="I252" s="44">
        <f>SUM(I253:I260)</f>
        <v>21023500</v>
      </c>
      <c r="J252" s="44">
        <f>SUM(J253:J260)</f>
        <v>2870.6</v>
      </c>
      <c r="K252" s="44">
        <f>SUM(K253:K260)</f>
        <v>2870.6</v>
      </c>
    </row>
    <row r="253" spans="1:11" ht="15.6" customHeight="1" x14ac:dyDescent="0.25">
      <c r="A253" s="82"/>
      <c r="B253" s="82"/>
      <c r="C253" s="84"/>
      <c r="D253" s="79"/>
      <c r="E253" s="79"/>
      <c r="F253" s="82"/>
      <c r="G253" s="76" t="s">
        <v>39</v>
      </c>
      <c r="H253" s="48" t="s">
        <v>36</v>
      </c>
      <c r="I253" s="44">
        <v>5145756</v>
      </c>
      <c r="J253" s="44">
        <f>I253/D252</f>
        <v>702.61</v>
      </c>
      <c r="K253" s="44">
        <f>5145756/D252</f>
        <v>702.61</v>
      </c>
    </row>
    <row r="254" spans="1:11" ht="15.6" customHeight="1" x14ac:dyDescent="0.25">
      <c r="A254" s="82"/>
      <c r="B254" s="82"/>
      <c r="C254" s="84"/>
      <c r="D254" s="79"/>
      <c r="E254" s="79"/>
      <c r="F254" s="82"/>
      <c r="G254" s="77"/>
      <c r="H254" s="48" t="s">
        <v>22</v>
      </c>
      <c r="I254" s="44">
        <v>110119</v>
      </c>
      <c r="J254" s="44">
        <f>I254/D252</f>
        <v>15.04</v>
      </c>
      <c r="K254" s="44">
        <f>110119/D252</f>
        <v>15.04</v>
      </c>
    </row>
    <row r="255" spans="1:11" ht="15.6" customHeight="1" x14ac:dyDescent="0.25">
      <c r="A255" s="82"/>
      <c r="B255" s="82"/>
      <c r="C255" s="84"/>
      <c r="D255" s="79"/>
      <c r="E255" s="79"/>
      <c r="F255" s="82"/>
      <c r="G255" s="76" t="s">
        <v>100</v>
      </c>
      <c r="H255" s="48" t="s">
        <v>36</v>
      </c>
      <c r="I255" s="44">
        <v>5145756</v>
      </c>
      <c r="J255" s="44">
        <f>I255/D252</f>
        <v>702.61</v>
      </c>
      <c r="K255" s="44">
        <f>5145756/D252</f>
        <v>702.61</v>
      </c>
    </row>
    <row r="256" spans="1:11" ht="15.6" customHeight="1" x14ac:dyDescent="0.25">
      <c r="A256" s="82"/>
      <c r="B256" s="82"/>
      <c r="C256" s="84"/>
      <c r="D256" s="79"/>
      <c r="E256" s="79"/>
      <c r="F256" s="82"/>
      <c r="G256" s="77"/>
      <c r="H256" s="48" t="s">
        <v>22</v>
      </c>
      <c r="I256" s="44">
        <v>110119</v>
      </c>
      <c r="J256" s="44">
        <f>I256/D252</f>
        <v>15.04</v>
      </c>
      <c r="K256" s="44">
        <f>110119/D252</f>
        <v>15.04</v>
      </c>
    </row>
    <row r="257" spans="1:11" ht="15.6" customHeight="1" x14ac:dyDescent="0.25">
      <c r="A257" s="82"/>
      <c r="B257" s="82"/>
      <c r="C257" s="84"/>
      <c r="D257" s="79"/>
      <c r="E257" s="79"/>
      <c r="F257" s="82"/>
      <c r="G257" s="76" t="s">
        <v>98</v>
      </c>
      <c r="H257" s="48" t="s">
        <v>36</v>
      </c>
      <c r="I257" s="44">
        <v>5145756</v>
      </c>
      <c r="J257" s="44">
        <f>I257/D252</f>
        <v>702.61</v>
      </c>
      <c r="K257" s="44">
        <f>5145756/D252</f>
        <v>702.61</v>
      </c>
    </row>
    <row r="258" spans="1:11" ht="15.6" customHeight="1" x14ac:dyDescent="0.25">
      <c r="A258" s="82"/>
      <c r="B258" s="82"/>
      <c r="C258" s="84"/>
      <c r="D258" s="79"/>
      <c r="E258" s="79"/>
      <c r="F258" s="82"/>
      <c r="G258" s="77"/>
      <c r="H258" s="48" t="s">
        <v>22</v>
      </c>
      <c r="I258" s="44">
        <v>110119</v>
      </c>
      <c r="J258" s="44">
        <f>I258/D252</f>
        <v>15.04</v>
      </c>
      <c r="K258" s="44">
        <f>110119/D252</f>
        <v>15.04</v>
      </c>
    </row>
    <row r="259" spans="1:11" ht="15.6" customHeight="1" x14ac:dyDescent="0.25">
      <c r="A259" s="82"/>
      <c r="B259" s="82"/>
      <c r="C259" s="84"/>
      <c r="D259" s="79"/>
      <c r="E259" s="79"/>
      <c r="F259" s="82"/>
      <c r="G259" s="76" t="s">
        <v>99</v>
      </c>
      <c r="H259" s="48" t="s">
        <v>36</v>
      </c>
      <c r="I259" s="44">
        <v>5145756</v>
      </c>
      <c r="J259" s="44">
        <f>I259/D252</f>
        <v>702.61</v>
      </c>
      <c r="K259" s="44">
        <f>5145756/D252</f>
        <v>702.61</v>
      </c>
    </row>
    <row r="260" spans="1:11" ht="15.6" customHeight="1" x14ac:dyDescent="0.25">
      <c r="A260" s="77"/>
      <c r="B260" s="77"/>
      <c r="C260" s="85"/>
      <c r="D260" s="80"/>
      <c r="E260" s="80"/>
      <c r="F260" s="77"/>
      <c r="G260" s="77"/>
      <c r="H260" s="48" t="s">
        <v>22</v>
      </c>
      <c r="I260" s="44">
        <v>110119</v>
      </c>
      <c r="J260" s="44">
        <f>I260/D252</f>
        <v>15.04</v>
      </c>
      <c r="K260" s="44">
        <f>110119/D252</f>
        <v>15.04</v>
      </c>
    </row>
    <row r="261" spans="1:11" ht="15.6" customHeight="1" x14ac:dyDescent="0.25">
      <c r="A261" s="76">
        <f>A252+1</f>
        <v>4</v>
      </c>
      <c r="B261" s="76">
        <v>5874</v>
      </c>
      <c r="C261" s="83" t="s">
        <v>97</v>
      </c>
      <c r="D261" s="78">
        <v>2947.8</v>
      </c>
      <c r="E261" s="76" t="s">
        <v>24</v>
      </c>
      <c r="F261" s="76">
        <v>4</v>
      </c>
      <c r="G261" s="50"/>
      <c r="H261" s="48" t="s">
        <v>23</v>
      </c>
      <c r="I261" s="44">
        <f>SUM(I262:I267)</f>
        <v>33940969.200000003</v>
      </c>
      <c r="J261" s="44">
        <f>SUM(J262:J267)</f>
        <v>11514</v>
      </c>
      <c r="K261" s="44">
        <f>SUM(K262:K267)</f>
        <v>11514</v>
      </c>
    </row>
    <row r="262" spans="1:11" ht="15.6" customHeight="1" x14ac:dyDescent="0.25">
      <c r="A262" s="82"/>
      <c r="B262" s="82"/>
      <c r="C262" s="84"/>
      <c r="D262" s="79"/>
      <c r="E262" s="82"/>
      <c r="F262" s="82"/>
      <c r="G262" s="76" t="s">
        <v>58</v>
      </c>
      <c r="H262" s="48" t="s">
        <v>15</v>
      </c>
      <c r="I262" s="44">
        <f>D261*K262</f>
        <v>24222072.600000001</v>
      </c>
      <c r="J262" s="44">
        <f>I262/D261</f>
        <v>8217</v>
      </c>
      <c r="K262" s="44">
        <v>8217</v>
      </c>
    </row>
    <row r="263" spans="1:11" x14ac:dyDescent="0.25">
      <c r="A263" s="82"/>
      <c r="B263" s="82"/>
      <c r="C263" s="84"/>
      <c r="D263" s="79"/>
      <c r="E263" s="82"/>
      <c r="F263" s="82"/>
      <c r="G263" s="77"/>
      <c r="H263" s="48" t="s">
        <v>22</v>
      </c>
      <c r="I263" s="44">
        <f>D261*K263</f>
        <v>518812.8</v>
      </c>
      <c r="J263" s="44">
        <f>I263/D261</f>
        <v>176</v>
      </c>
      <c r="K263" s="44">
        <v>176</v>
      </c>
    </row>
    <row r="264" spans="1:11" ht="15.6" customHeight="1" x14ac:dyDescent="0.25">
      <c r="A264" s="82"/>
      <c r="B264" s="82"/>
      <c r="C264" s="84"/>
      <c r="D264" s="79"/>
      <c r="E264" s="82"/>
      <c r="F264" s="82"/>
      <c r="G264" s="76" t="s">
        <v>59</v>
      </c>
      <c r="H264" s="48" t="s">
        <v>15</v>
      </c>
      <c r="I264" s="44">
        <f>D261*K264</f>
        <v>2240328</v>
      </c>
      <c r="J264" s="44">
        <f>I264/D261</f>
        <v>760</v>
      </c>
      <c r="K264" s="44">
        <v>760</v>
      </c>
    </row>
    <row r="265" spans="1:11" x14ac:dyDescent="0.25">
      <c r="A265" s="82"/>
      <c r="B265" s="82"/>
      <c r="C265" s="84"/>
      <c r="D265" s="79"/>
      <c r="E265" s="82"/>
      <c r="F265" s="82"/>
      <c r="G265" s="77"/>
      <c r="H265" s="48" t="s">
        <v>22</v>
      </c>
      <c r="I265" s="44">
        <f>D261*K265</f>
        <v>47164.800000000003</v>
      </c>
      <c r="J265" s="44">
        <f>I265/D261</f>
        <v>16</v>
      </c>
      <c r="K265" s="44">
        <v>16</v>
      </c>
    </row>
    <row r="266" spans="1:11" ht="15.6" customHeight="1" x14ac:dyDescent="0.25">
      <c r="A266" s="82"/>
      <c r="B266" s="82"/>
      <c r="C266" s="84"/>
      <c r="D266" s="79"/>
      <c r="E266" s="82"/>
      <c r="F266" s="82"/>
      <c r="G266" s="76" t="s">
        <v>60</v>
      </c>
      <c r="H266" s="48" t="s">
        <v>15</v>
      </c>
      <c r="I266" s="44">
        <f>D261*K266</f>
        <v>6768148.7999999998</v>
      </c>
      <c r="J266" s="44">
        <f>I266/D261</f>
        <v>2296</v>
      </c>
      <c r="K266" s="44">
        <v>2296</v>
      </c>
    </row>
    <row r="267" spans="1:11" x14ac:dyDescent="0.25">
      <c r="A267" s="77"/>
      <c r="B267" s="77"/>
      <c r="C267" s="85"/>
      <c r="D267" s="80"/>
      <c r="E267" s="77"/>
      <c r="F267" s="77"/>
      <c r="G267" s="77"/>
      <c r="H267" s="48" t="s">
        <v>22</v>
      </c>
      <c r="I267" s="44">
        <f>D261*K267</f>
        <v>144442.20000000001</v>
      </c>
      <c r="J267" s="44">
        <f>I267/D261</f>
        <v>49</v>
      </c>
      <c r="K267" s="44">
        <v>49</v>
      </c>
    </row>
    <row r="268" spans="1:11" ht="15.6" customHeight="1" x14ac:dyDescent="0.25">
      <c r="A268" s="76">
        <f>A261+1</f>
        <v>5</v>
      </c>
      <c r="B268" s="76">
        <v>6124</v>
      </c>
      <c r="C268" s="83" t="s">
        <v>77</v>
      </c>
      <c r="D268" s="78">
        <v>2318.6</v>
      </c>
      <c r="E268" s="76" t="s">
        <v>24</v>
      </c>
      <c r="F268" s="76">
        <v>9</v>
      </c>
      <c r="G268" s="24"/>
      <c r="H268" s="48" t="s">
        <v>23</v>
      </c>
      <c r="I268" s="44">
        <f>SUM(I269:I270)</f>
        <v>9411197.4000000004</v>
      </c>
      <c r="J268" s="44">
        <f>SUM(J269:J270)</f>
        <v>4059</v>
      </c>
      <c r="K268" s="44">
        <f>SUM(K269:K270)</f>
        <v>4059</v>
      </c>
    </row>
    <row r="269" spans="1:11" ht="15.6" customHeight="1" x14ac:dyDescent="0.25">
      <c r="A269" s="82"/>
      <c r="B269" s="82"/>
      <c r="C269" s="84"/>
      <c r="D269" s="79"/>
      <c r="E269" s="82"/>
      <c r="F269" s="82"/>
      <c r="G269" s="82" t="s">
        <v>53</v>
      </c>
      <c r="H269" s="48" t="s">
        <v>15</v>
      </c>
      <c r="I269" s="44">
        <f>D268*K269</f>
        <v>9214116.4000000004</v>
      </c>
      <c r="J269" s="44">
        <f>I269/D268</f>
        <v>3974</v>
      </c>
      <c r="K269" s="44">
        <v>3974</v>
      </c>
    </row>
    <row r="270" spans="1:11" ht="15.6" customHeight="1" x14ac:dyDescent="0.25">
      <c r="A270" s="77"/>
      <c r="B270" s="77"/>
      <c r="C270" s="85"/>
      <c r="D270" s="80"/>
      <c r="E270" s="77"/>
      <c r="F270" s="77"/>
      <c r="G270" s="77"/>
      <c r="H270" s="48" t="s">
        <v>22</v>
      </c>
      <c r="I270" s="44">
        <f>D268*K270</f>
        <v>197081</v>
      </c>
      <c r="J270" s="44">
        <f>I270/D268</f>
        <v>85</v>
      </c>
      <c r="K270" s="44">
        <v>85</v>
      </c>
    </row>
    <row r="271" spans="1:11" x14ac:dyDescent="0.25">
      <c r="A271" s="76">
        <f>A268+1</f>
        <v>6</v>
      </c>
      <c r="B271" s="76">
        <v>6257</v>
      </c>
      <c r="C271" s="83" t="s">
        <v>73</v>
      </c>
      <c r="D271" s="78">
        <v>897.2</v>
      </c>
      <c r="E271" s="76" t="s">
        <v>55</v>
      </c>
      <c r="F271" s="76">
        <v>2</v>
      </c>
      <c r="G271" s="50"/>
      <c r="H271" s="48" t="s">
        <v>23</v>
      </c>
      <c r="I271" s="44">
        <f>SUM(I272:I275)</f>
        <v>41369892</v>
      </c>
      <c r="J271" s="44">
        <f>SUM(J272:J275)</f>
        <v>46110</v>
      </c>
      <c r="K271" s="44">
        <f>SUM(K272:K275)</f>
        <v>46110</v>
      </c>
    </row>
    <row r="272" spans="1:11" ht="15.6" customHeight="1" x14ac:dyDescent="0.25">
      <c r="A272" s="82"/>
      <c r="B272" s="82"/>
      <c r="C272" s="84"/>
      <c r="D272" s="79"/>
      <c r="E272" s="82"/>
      <c r="F272" s="82"/>
      <c r="G272" s="82" t="s">
        <v>53</v>
      </c>
      <c r="H272" s="48" t="s">
        <v>15</v>
      </c>
      <c r="I272" s="44">
        <f>D271*K272</f>
        <v>21173022.800000001</v>
      </c>
      <c r="J272" s="44">
        <f>I272/D271</f>
        <v>23599</v>
      </c>
      <c r="K272" s="44">
        <v>23599</v>
      </c>
    </row>
    <row r="273" spans="1:11" ht="15.6" customHeight="1" x14ac:dyDescent="0.25">
      <c r="A273" s="82"/>
      <c r="B273" s="82"/>
      <c r="C273" s="84"/>
      <c r="D273" s="79"/>
      <c r="E273" s="82"/>
      <c r="F273" s="82"/>
      <c r="G273" s="77"/>
      <c r="H273" s="48" t="s">
        <v>22</v>
      </c>
      <c r="I273" s="44">
        <f>D271*K273</f>
        <v>453086</v>
      </c>
      <c r="J273" s="44">
        <f>I273/D271</f>
        <v>505</v>
      </c>
      <c r="K273" s="44">
        <v>505</v>
      </c>
    </row>
    <row r="274" spans="1:11" ht="46.15" customHeight="1" x14ac:dyDescent="0.25">
      <c r="A274" s="82"/>
      <c r="B274" s="82"/>
      <c r="C274" s="84"/>
      <c r="D274" s="79"/>
      <c r="E274" s="82"/>
      <c r="F274" s="82"/>
      <c r="G274" s="76" t="s">
        <v>56</v>
      </c>
      <c r="H274" s="48" t="s">
        <v>15</v>
      </c>
      <c r="I274" s="44">
        <f>D271*K274</f>
        <v>19330174</v>
      </c>
      <c r="J274" s="44">
        <f>I274/D271</f>
        <v>21545</v>
      </c>
      <c r="K274" s="44">
        <v>21545</v>
      </c>
    </row>
    <row r="275" spans="1:11" ht="52.9" customHeight="1" x14ac:dyDescent="0.25">
      <c r="A275" s="77"/>
      <c r="B275" s="77"/>
      <c r="C275" s="85"/>
      <c r="D275" s="80"/>
      <c r="E275" s="77"/>
      <c r="F275" s="77"/>
      <c r="G275" s="77"/>
      <c r="H275" s="48" t="s">
        <v>22</v>
      </c>
      <c r="I275" s="44">
        <f>D271*K275</f>
        <v>413609.2</v>
      </c>
      <c r="J275" s="44">
        <f>I275/D271</f>
        <v>461</v>
      </c>
      <c r="K275" s="44">
        <v>461</v>
      </c>
    </row>
    <row r="276" spans="1:11" ht="15.6" customHeight="1" x14ac:dyDescent="0.25">
      <c r="A276" s="76">
        <f>A271+1</f>
        <v>7</v>
      </c>
      <c r="B276" s="76">
        <v>6454</v>
      </c>
      <c r="C276" s="83" t="s">
        <v>69</v>
      </c>
      <c r="D276" s="78">
        <v>2677.8</v>
      </c>
      <c r="E276" s="76" t="s">
        <v>66</v>
      </c>
      <c r="F276" s="76">
        <v>5</v>
      </c>
      <c r="G276" s="50"/>
      <c r="H276" s="48" t="s">
        <v>23</v>
      </c>
      <c r="I276" s="44">
        <f>SUM(I277:I278)</f>
        <v>30331440.600000001</v>
      </c>
      <c r="J276" s="44">
        <f>SUM(J277:J278)</f>
        <v>11327</v>
      </c>
      <c r="K276" s="44">
        <f>SUM(K277:K278)</f>
        <v>11327</v>
      </c>
    </row>
    <row r="277" spans="1:11" ht="34.15" customHeight="1" x14ac:dyDescent="0.25">
      <c r="A277" s="82"/>
      <c r="B277" s="82"/>
      <c r="C277" s="84"/>
      <c r="D277" s="79"/>
      <c r="E277" s="82"/>
      <c r="F277" s="82"/>
      <c r="G277" s="82" t="s">
        <v>53</v>
      </c>
      <c r="H277" s="48" t="s">
        <v>84</v>
      </c>
      <c r="I277" s="44">
        <f>D276*K277</f>
        <v>29696802</v>
      </c>
      <c r="J277" s="44">
        <f>I277/D276</f>
        <v>11090</v>
      </c>
      <c r="K277" s="44">
        <v>11090</v>
      </c>
    </row>
    <row r="278" spans="1:11" ht="15.6" customHeight="1" x14ac:dyDescent="0.25">
      <c r="A278" s="77"/>
      <c r="B278" s="77"/>
      <c r="C278" s="85"/>
      <c r="D278" s="80"/>
      <c r="E278" s="77"/>
      <c r="F278" s="77"/>
      <c r="G278" s="77"/>
      <c r="H278" s="48" t="s">
        <v>22</v>
      </c>
      <c r="I278" s="44">
        <f>D276*K278</f>
        <v>634638.6</v>
      </c>
      <c r="J278" s="44">
        <f>I278/D276</f>
        <v>237</v>
      </c>
      <c r="K278" s="44">
        <v>237</v>
      </c>
    </row>
    <row r="279" spans="1:11" ht="15.6" customHeight="1" x14ac:dyDescent="0.25">
      <c r="A279" s="76">
        <f>A276+1</f>
        <v>8</v>
      </c>
      <c r="B279" s="76">
        <v>6455</v>
      </c>
      <c r="C279" s="83" t="s">
        <v>70</v>
      </c>
      <c r="D279" s="78">
        <v>2656.7</v>
      </c>
      <c r="E279" s="76" t="s">
        <v>66</v>
      </c>
      <c r="F279" s="76">
        <v>5</v>
      </c>
      <c r="G279" s="50"/>
      <c r="H279" s="48" t="s">
        <v>23</v>
      </c>
      <c r="I279" s="44">
        <f>SUM(I280:I281)</f>
        <v>30092440.899999999</v>
      </c>
      <c r="J279" s="44">
        <f>SUM(J280:J281)</f>
        <v>11327</v>
      </c>
      <c r="K279" s="44">
        <f>SUM(K280:K281)</f>
        <v>11327</v>
      </c>
    </row>
    <row r="280" spans="1:11" ht="36" customHeight="1" x14ac:dyDescent="0.25">
      <c r="A280" s="82"/>
      <c r="B280" s="82"/>
      <c r="C280" s="84"/>
      <c r="D280" s="79"/>
      <c r="E280" s="82"/>
      <c r="F280" s="82"/>
      <c r="G280" s="82" t="s">
        <v>53</v>
      </c>
      <c r="H280" s="48" t="s">
        <v>84</v>
      </c>
      <c r="I280" s="44">
        <f>D279*K280</f>
        <v>29462803</v>
      </c>
      <c r="J280" s="44">
        <f>I280/D279</f>
        <v>11090</v>
      </c>
      <c r="K280" s="44">
        <v>11090</v>
      </c>
    </row>
    <row r="281" spans="1:11" ht="22.9" customHeight="1" x14ac:dyDescent="0.25">
      <c r="A281" s="77"/>
      <c r="B281" s="77"/>
      <c r="C281" s="85"/>
      <c r="D281" s="80"/>
      <c r="E281" s="77"/>
      <c r="F281" s="77"/>
      <c r="G281" s="77"/>
      <c r="H281" s="48" t="s">
        <v>22</v>
      </c>
      <c r="I281" s="44">
        <f>D279*K281</f>
        <v>629637.9</v>
      </c>
      <c r="J281" s="44">
        <f>I281/D279</f>
        <v>237</v>
      </c>
      <c r="K281" s="44">
        <v>237</v>
      </c>
    </row>
    <row r="282" spans="1:11" ht="15.6" customHeight="1" x14ac:dyDescent="0.25">
      <c r="A282" s="76">
        <f>A279+1</f>
        <v>9</v>
      </c>
      <c r="B282" s="76">
        <v>6456</v>
      </c>
      <c r="C282" s="83" t="s">
        <v>71</v>
      </c>
      <c r="D282" s="78">
        <v>2692.3</v>
      </c>
      <c r="E282" s="76" t="s">
        <v>66</v>
      </c>
      <c r="F282" s="76">
        <v>5</v>
      </c>
      <c r="G282" s="50"/>
      <c r="H282" s="48" t="s">
        <v>23</v>
      </c>
      <c r="I282" s="44">
        <f>SUM(I283:I284)</f>
        <v>30495682.100000001</v>
      </c>
      <c r="J282" s="44">
        <f>SUM(J283:J284)</f>
        <v>11327</v>
      </c>
      <c r="K282" s="44">
        <f>SUM(K283:K284)</f>
        <v>11327</v>
      </c>
    </row>
    <row r="283" spans="1:11" ht="38.450000000000003" customHeight="1" x14ac:dyDescent="0.25">
      <c r="A283" s="82"/>
      <c r="B283" s="82"/>
      <c r="C283" s="84"/>
      <c r="D283" s="79"/>
      <c r="E283" s="82"/>
      <c r="F283" s="82"/>
      <c r="G283" s="82" t="s">
        <v>53</v>
      </c>
      <c r="H283" s="48" t="s">
        <v>84</v>
      </c>
      <c r="I283" s="44">
        <f>D282*K283</f>
        <v>29857607</v>
      </c>
      <c r="J283" s="44">
        <f>I283/D282</f>
        <v>11090</v>
      </c>
      <c r="K283" s="44">
        <v>11090</v>
      </c>
    </row>
    <row r="284" spans="1:11" ht="15.6" customHeight="1" x14ac:dyDescent="0.25">
      <c r="A284" s="77"/>
      <c r="B284" s="77"/>
      <c r="C284" s="85"/>
      <c r="D284" s="80"/>
      <c r="E284" s="77"/>
      <c r="F284" s="77"/>
      <c r="G284" s="77"/>
      <c r="H284" s="48" t="s">
        <v>22</v>
      </c>
      <c r="I284" s="44">
        <f>D282*K284</f>
        <v>638075.1</v>
      </c>
      <c r="J284" s="44">
        <f>I284/D282</f>
        <v>237</v>
      </c>
      <c r="K284" s="44">
        <v>237</v>
      </c>
    </row>
    <row r="285" spans="1:11" ht="15.6" customHeight="1" x14ac:dyDescent="0.25">
      <c r="A285" s="76">
        <f>A282+1</f>
        <v>10</v>
      </c>
      <c r="B285" s="76">
        <v>6457</v>
      </c>
      <c r="C285" s="83" t="s">
        <v>72</v>
      </c>
      <c r="D285" s="78">
        <v>2686.9</v>
      </c>
      <c r="E285" s="76" t="s">
        <v>66</v>
      </c>
      <c r="F285" s="76">
        <v>5</v>
      </c>
      <c r="G285" s="50"/>
      <c r="H285" s="48" t="s">
        <v>23</v>
      </c>
      <c r="I285" s="44">
        <f>SUM(I286:I287)</f>
        <v>30434516.300000001</v>
      </c>
      <c r="J285" s="44">
        <f>SUM(J286:J287)</f>
        <v>11327</v>
      </c>
      <c r="K285" s="44">
        <f>SUM(K286:K287)</f>
        <v>11327</v>
      </c>
    </row>
    <row r="286" spans="1:11" ht="31.9" customHeight="1" x14ac:dyDescent="0.25">
      <c r="A286" s="82"/>
      <c r="B286" s="82"/>
      <c r="C286" s="84"/>
      <c r="D286" s="79"/>
      <c r="E286" s="82"/>
      <c r="F286" s="82"/>
      <c r="G286" s="82" t="s">
        <v>53</v>
      </c>
      <c r="H286" s="48" t="s">
        <v>84</v>
      </c>
      <c r="I286" s="44">
        <f>D285*K286</f>
        <v>29797721</v>
      </c>
      <c r="J286" s="44">
        <f>I286/D285</f>
        <v>11090</v>
      </c>
      <c r="K286" s="44">
        <v>11090</v>
      </c>
    </row>
    <row r="287" spans="1:11" ht="15.6" customHeight="1" x14ac:dyDescent="0.25">
      <c r="A287" s="77"/>
      <c r="B287" s="77"/>
      <c r="C287" s="85"/>
      <c r="D287" s="80"/>
      <c r="E287" s="77"/>
      <c r="F287" s="77"/>
      <c r="G287" s="77"/>
      <c r="H287" s="48" t="s">
        <v>22</v>
      </c>
      <c r="I287" s="44">
        <f>D285*K287</f>
        <v>636795.30000000005</v>
      </c>
      <c r="J287" s="44">
        <f>I287/D285</f>
        <v>237</v>
      </c>
      <c r="K287" s="44">
        <v>237</v>
      </c>
    </row>
    <row r="288" spans="1:11" ht="15.6" customHeight="1" x14ac:dyDescent="0.25">
      <c r="A288" s="76">
        <f>A285+1</f>
        <v>11</v>
      </c>
      <c r="B288" s="76">
        <v>6466</v>
      </c>
      <c r="C288" s="83" t="s">
        <v>76</v>
      </c>
      <c r="D288" s="78">
        <v>520</v>
      </c>
      <c r="E288" s="76" t="s">
        <v>55</v>
      </c>
      <c r="F288" s="76">
        <v>2</v>
      </c>
      <c r="G288" s="50"/>
      <c r="H288" s="48" t="s">
        <v>23</v>
      </c>
      <c r="I288" s="44">
        <f>SUM(I289:I292)</f>
        <v>23977200</v>
      </c>
      <c r="J288" s="44">
        <f>SUM(J289:J292)</f>
        <v>46110</v>
      </c>
      <c r="K288" s="44">
        <f>SUM(K289:K292)</f>
        <v>46110</v>
      </c>
    </row>
    <row r="289" spans="1:11" ht="15.6" customHeight="1" x14ac:dyDescent="0.25">
      <c r="A289" s="82"/>
      <c r="B289" s="82"/>
      <c r="C289" s="84"/>
      <c r="D289" s="79"/>
      <c r="E289" s="82"/>
      <c r="F289" s="82"/>
      <c r="G289" s="82" t="s">
        <v>53</v>
      </c>
      <c r="H289" s="48" t="s">
        <v>15</v>
      </c>
      <c r="I289" s="44">
        <f>D288*K289</f>
        <v>12271480</v>
      </c>
      <c r="J289" s="44">
        <f>I289/D288</f>
        <v>23599</v>
      </c>
      <c r="K289" s="44">
        <v>23599</v>
      </c>
    </row>
    <row r="290" spans="1:11" ht="15.6" customHeight="1" x14ac:dyDescent="0.25">
      <c r="A290" s="82"/>
      <c r="B290" s="82"/>
      <c r="C290" s="84"/>
      <c r="D290" s="79"/>
      <c r="E290" s="82"/>
      <c r="F290" s="82"/>
      <c r="G290" s="77"/>
      <c r="H290" s="48" t="s">
        <v>22</v>
      </c>
      <c r="I290" s="44">
        <f>D288*K290</f>
        <v>262600</v>
      </c>
      <c r="J290" s="44">
        <f>I290/D288</f>
        <v>505</v>
      </c>
      <c r="K290" s="44">
        <v>505</v>
      </c>
    </row>
    <row r="291" spans="1:11" ht="45.6" customHeight="1" x14ac:dyDescent="0.25">
      <c r="A291" s="82"/>
      <c r="B291" s="82"/>
      <c r="C291" s="84"/>
      <c r="D291" s="79"/>
      <c r="E291" s="82"/>
      <c r="F291" s="82"/>
      <c r="G291" s="76" t="s">
        <v>56</v>
      </c>
      <c r="H291" s="48" t="s">
        <v>15</v>
      </c>
      <c r="I291" s="44">
        <f>D288*K291</f>
        <v>11203400</v>
      </c>
      <c r="J291" s="44">
        <f>I291/D288</f>
        <v>21545</v>
      </c>
      <c r="K291" s="44">
        <v>21545</v>
      </c>
    </row>
    <row r="292" spans="1:11" ht="55.15" customHeight="1" x14ac:dyDescent="0.25">
      <c r="A292" s="77"/>
      <c r="B292" s="77"/>
      <c r="C292" s="85"/>
      <c r="D292" s="80"/>
      <c r="E292" s="77"/>
      <c r="F292" s="77"/>
      <c r="G292" s="77"/>
      <c r="H292" s="48" t="s">
        <v>22</v>
      </c>
      <c r="I292" s="44">
        <f>D288*K292</f>
        <v>239720</v>
      </c>
      <c r="J292" s="44">
        <f>I292/D288</f>
        <v>461</v>
      </c>
      <c r="K292" s="44">
        <v>461</v>
      </c>
    </row>
    <row r="293" spans="1:11" ht="15.6" customHeight="1" x14ac:dyDescent="0.25">
      <c r="A293" s="76">
        <f>A288+1</f>
        <v>12</v>
      </c>
      <c r="B293" s="76">
        <v>6467</v>
      </c>
      <c r="C293" s="83" t="s">
        <v>74</v>
      </c>
      <c r="D293" s="78">
        <v>520.9</v>
      </c>
      <c r="E293" s="76" t="s">
        <v>55</v>
      </c>
      <c r="F293" s="76">
        <v>2</v>
      </c>
      <c r="G293" s="50"/>
      <c r="H293" s="48" t="s">
        <v>23</v>
      </c>
      <c r="I293" s="44">
        <f>SUM(I294:I297)</f>
        <v>24018699</v>
      </c>
      <c r="J293" s="44">
        <f>SUM(J294:J297)</f>
        <v>46110</v>
      </c>
      <c r="K293" s="44">
        <f>SUM(K294:K297)</f>
        <v>46110</v>
      </c>
    </row>
    <row r="294" spans="1:11" ht="15.6" customHeight="1" x14ac:dyDescent="0.25">
      <c r="A294" s="82"/>
      <c r="B294" s="82"/>
      <c r="C294" s="84"/>
      <c r="D294" s="79"/>
      <c r="E294" s="82"/>
      <c r="F294" s="82"/>
      <c r="G294" s="82" t="s">
        <v>53</v>
      </c>
      <c r="H294" s="48" t="s">
        <v>15</v>
      </c>
      <c r="I294" s="44">
        <f>D293*K294</f>
        <v>12292719.1</v>
      </c>
      <c r="J294" s="44">
        <f>I294/D293</f>
        <v>23599</v>
      </c>
      <c r="K294" s="44">
        <v>23599</v>
      </c>
    </row>
    <row r="295" spans="1:11" ht="15.6" customHeight="1" x14ac:dyDescent="0.25">
      <c r="A295" s="82"/>
      <c r="B295" s="82"/>
      <c r="C295" s="84"/>
      <c r="D295" s="79"/>
      <c r="E295" s="82"/>
      <c r="F295" s="82"/>
      <c r="G295" s="77"/>
      <c r="H295" s="48" t="s">
        <v>22</v>
      </c>
      <c r="I295" s="44">
        <f>D293*K295</f>
        <v>263054.5</v>
      </c>
      <c r="J295" s="44">
        <f>I295/D293</f>
        <v>505</v>
      </c>
      <c r="K295" s="44">
        <v>505</v>
      </c>
    </row>
    <row r="296" spans="1:11" ht="38.450000000000003" customHeight="1" x14ac:dyDescent="0.25">
      <c r="A296" s="82"/>
      <c r="B296" s="82"/>
      <c r="C296" s="84"/>
      <c r="D296" s="79"/>
      <c r="E296" s="82"/>
      <c r="F296" s="82"/>
      <c r="G296" s="76" t="s">
        <v>56</v>
      </c>
      <c r="H296" s="48" t="s">
        <v>15</v>
      </c>
      <c r="I296" s="44">
        <f>D293*K296</f>
        <v>11222790.5</v>
      </c>
      <c r="J296" s="44">
        <f>I296/D293</f>
        <v>21545</v>
      </c>
      <c r="K296" s="44">
        <v>21545</v>
      </c>
    </row>
    <row r="297" spans="1:11" ht="52.9" customHeight="1" x14ac:dyDescent="0.25">
      <c r="A297" s="77"/>
      <c r="B297" s="77"/>
      <c r="C297" s="85"/>
      <c r="D297" s="80"/>
      <c r="E297" s="77"/>
      <c r="F297" s="77"/>
      <c r="G297" s="77"/>
      <c r="H297" s="48" t="s">
        <v>22</v>
      </c>
      <c r="I297" s="44">
        <f>D293*K297</f>
        <v>240134.9</v>
      </c>
      <c r="J297" s="44">
        <f>I297/D293</f>
        <v>461</v>
      </c>
      <c r="K297" s="44">
        <v>461</v>
      </c>
    </row>
    <row r="298" spans="1:11" x14ac:dyDescent="0.25">
      <c r="A298" s="76">
        <f>A293+1</f>
        <v>13</v>
      </c>
      <c r="B298" s="76">
        <v>6468</v>
      </c>
      <c r="C298" s="83" t="s">
        <v>75</v>
      </c>
      <c r="D298" s="78">
        <v>516.5</v>
      </c>
      <c r="E298" s="76" t="s">
        <v>55</v>
      </c>
      <c r="F298" s="76">
        <v>2</v>
      </c>
      <c r="G298" s="50"/>
      <c r="H298" s="48" t="s">
        <v>23</v>
      </c>
      <c r="I298" s="44">
        <f>SUM(I299:I302)</f>
        <v>23815815</v>
      </c>
      <c r="J298" s="44">
        <f>SUM(J299:J302)</f>
        <v>46110</v>
      </c>
      <c r="K298" s="44">
        <f>SUM(K299:K302)</f>
        <v>46110</v>
      </c>
    </row>
    <row r="299" spans="1:11" ht="15.6" customHeight="1" x14ac:dyDescent="0.25">
      <c r="A299" s="82"/>
      <c r="B299" s="82"/>
      <c r="C299" s="84"/>
      <c r="D299" s="79"/>
      <c r="E299" s="82"/>
      <c r="F299" s="82"/>
      <c r="G299" s="82" t="s">
        <v>53</v>
      </c>
      <c r="H299" s="48" t="s">
        <v>15</v>
      </c>
      <c r="I299" s="44">
        <f>D298*K299</f>
        <v>12188883.5</v>
      </c>
      <c r="J299" s="44">
        <f>I299/D298</f>
        <v>23599</v>
      </c>
      <c r="K299" s="44">
        <v>23599</v>
      </c>
    </row>
    <row r="300" spans="1:11" x14ac:dyDescent="0.25">
      <c r="A300" s="82"/>
      <c r="B300" s="82"/>
      <c r="C300" s="84"/>
      <c r="D300" s="79"/>
      <c r="E300" s="82"/>
      <c r="F300" s="82"/>
      <c r="G300" s="77"/>
      <c r="H300" s="48" t="s">
        <v>22</v>
      </c>
      <c r="I300" s="44">
        <f>D298*K300</f>
        <v>260832.5</v>
      </c>
      <c r="J300" s="44">
        <f>I300/D298</f>
        <v>505</v>
      </c>
      <c r="K300" s="44">
        <v>505</v>
      </c>
    </row>
    <row r="301" spans="1:11" ht="45" customHeight="1" x14ac:dyDescent="0.25">
      <c r="A301" s="82"/>
      <c r="B301" s="82"/>
      <c r="C301" s="84"/>
      <c r="D301" s="79"/>
      <c r="E301" s="82"/>
      <c r="F301" s="82"/>
      <c r="G301" s="76" t="s">
        <v>56</v>
      </c>
      <c r="H301" s="48" t="s">
        <v>15</v>
      </c>
      <c r="I301" s="44">
        <f>D298*K301</f>
        <v>11127992.5</v>
      </c>
      <c r="J301" s="44">
        <f>I301/D298</f>
        <v>21545</v>
      </c>
      <c r="K301" s="44">
        <v>21545</v>
      </c>
    </row>
    <row r="302" spans="1:11" ht="47.45" customHeight="1" x14ac:dyDescent="0.25">
      <c r="A302" s="77"/>
      <c r="B302" s="77"/>
      <c r="C302" s="85"/>
      <c r="D302" s="80"/>
      <c r="E302" s="77"/>
      <c r="F302" s="77"/>
      <c r="G302" s="77"/>
      <c r="H302" s="48" t="s">
        <v>22</v>
      </c>
      <c r="I302" s="44">
        <f>D298*K302</f>
        <v>238106.5</v>
      </c>
      <c r="J302" s="44">
        <f>I302/D298</f>
        <v>461</v>
      </c>
      <c r="K302" s="44">
        <v>461</v>
      </c>
    </row>
    <row r="303" spans="1:11" ht="15.6" customHeight="1" x14ac:dyDescent="0.25">
      <c r="A303" s="76">
        <f>A298+1</f>
        <v>14</v>
      </c>
      <c r="B303" s="76">
        <v>6628</v>
      </c>
      <c r="C303" s="83" t="s">
        <v>82</v>
      </c>
      <c r="D303" s="78">
        <v>397.5</v>
      </c>
      <c r="E303" s="76" t="s">
        <v>55</v>
      </c>
      <c r="F303" s="76">
        <v>2</v>
      </c>
      <c r="G303" s="50"/>
      <c r="H303" s="48" t="s">
        <v>23</v>
      </c>
      <c r="I303" s="44">
        <f>SUM(I304:I307)</f>
        <v>18328725</v>
      </c>
      <c r="J303" s="44">
        <f>SUM(J304:J307)</f>
        <v>46110</v>
      </c>
      <c r="K303" s="44">
        <f>SUM(K304:K307)</f>
        <v>46110</v>
      </c>
    </row>
    <row r="304" spans="1:11" ht="15.6" customHeight="1" x14ac:dyDescent="0.25">
      <c r="A304" s="82"/>
      <c r="B304" s="82"/>
      <c r="C304" s="84"/>
      <c r="D304" s="79"/>
      <c r="E304" s="82"/>
      <c r="F304" s="82"/>
      <c r="G304" s="82" t="s">
        <v>53</v>
      </c>
      <c r="H304" s="48" t="s">
        <v>15</v>
      </c>
      <c r="I304" s="44">
        <f>D303*K304</f>
        <v>9380602.5</v>
      </c>
      <c r="J304" s="44">
        <f>I304/D303</f>
        <v>23599</v>
      </c>
      <c r="K304" s="44">
        <v>23599</v>
      </c>
    </row>
    <row r="305" spans="1:11" ht="15.6" customHeight="1" x14ac:dyDescent="0.25">
      <c r="A305" s="82"/>
      <c r="B305" s="82"/>
      <c r="C305" s="84"/>
      <c r="D305" s="79"/>
      <c r="E305" s="82"/>
      <c r="F305" s="82"/>
      <c r="G305" s="77"/>
      <c r="H305" s="48" t="s">
        <v>22</v>
      </c>
      <c r="I305" s="44">
        <f>D303*K305</f>
        <v>200737.5</v>
      </c>
      <c r="J305" s="44">
        <f>I305/D303</f>
        <v>505</v>
      </c>
      <c r="K305" s="44">
        <v>505</v>
      </c>
    </row>
    <row r="306" spans="1:11" ht="15.6" customHeight="1" x14ac:dyDescent="0.25">
      <c r="A306" s="82"/>
      <c r="B306" s="82"/>
      <c r="C306" s="84"/>
      <c r="D306" s="79"/>
      <c r="E306" s="82"/>
      <c r="F306" s="82"/>
      <c r="G306" s="76" t="s">
        <v>56</v>
      </c>
      <c r="H306" s="48" t="s">
        <v>15</v>
      </c>
      <c r="I306" s="44">
        <f>D303*K306</f>
        <v>8564137.5</v>
      </c>
      <c r="J306" s="44">
        <f>I306/D303</f>
        <v>21545</v>
      </c>
      <c r="K306" s="44">
        <v>21545</v>
      </c>
    </row>
    <row r="307" spans="1:11" ht="15.6" customHeight="1" x14ac:dyDescent="0.25">
      <c r="A307" s="77"/>
      <c r="B307" s="77"/>
      <c r="C307" s="85"/>
      <c r="D307" s="80"/>
      <c r="E307" s="77"/>
      <c r="F307" s="77"/>
      <c r="G307" s="77"/>
      <c r="H307" s="48" t="s">
        <v>22</v>
      </c>
      <c r="I307" s="44">
        <f>D303*K307</f>
        <v>183247.5</v>
      </c>
      <c r="J307" s="44">
        <f>I307/D303</f>
        <v>461</v>
      </c>
      <c r="K307" s="44">
        <v>461</v>
      </c>
    </row>
    <row r="308" spans="1:11" ht="15.75" customHeight="1" x14ac:dyDescent="0.25">
      <c r="A308" s="30"/>
      <c r="B308" s="30"/>
      <c r="C308" s="30"/>
      <c r="D308" s="62"/>
      <c r="E308" s="30"/>
      <c r="F308" s="30"/>
      <c r="G308" s="30"/>
      <c r="I308" s="63"/>
      <c r="J308" s="63"/>
      <c r="K308" s="63"/>
    </row>
    <row r="309" spans="1:11" x14ac:dyDescent="0.25">
      <c r="A309" s="13" t="s">
        <v>32</v>
      </c>
      <c r="B309" s="13" t="s">
        <v>128</v>
      </c>
      <c r="H309" s="14"/>
      <c r="I309" s="18"/>
      <c r="J309" s="18"/>
      <c r="K309" s="18"/>
    </row>
    <row r="310" spans="1:11" x14ac:dyDescent="0.25">
      <c r="A310" s="13" t="s">
        <v>131</v>
      </c>
      <c r="H310" s="14"/>
      <c r="I310" s="18"/>
      <c r="J310" s="18"/>
      <c r="K310" s="18"/>
    </row>
    <row r="311" spans="1:11" x14ac:dyDescent="0.25">
      <c r="K311" s="18"/>
    </row>
    <row r="312" spans="1:11" x14ac:dyDescent="0.25">
      <c r="I312" s="18"/>
    </row>
  </sheetData>
  <customSheetViews>
    <customSheetView guid="{114D0552-1D3C-4C9A-AF28-55BD1176DD7C}" showPageBreaks="1" fitToPage="1" printArea="1" showAutoFilter="1">
      <pane xSplit="3" ySplit="5" topLeftCell="D133" activePane="bottomRight" state="frozen"/>
      <selection pane="bottomRight" activeCell="F82" sqref="F82"/>
      <rowBreaks count="12" manualBreakCount="12">
        <brk id="64" max="7" man="1"/>
        <brk id="110" max="7" man="1"/>
        <brk id="139" max="7" man="1"/>
        <brk id="150" max="7" man="1"/>
        <brk id="181" max="7" man="1"/>
        <brk id="312" max="7" man="1"/>
        <brk id="365" max="7" man="1"/>
        <brk id="433" max="7" man="1"/>
        <brk id="499" max="7" man="1"/>
        <brk id="569" max="7" man="1"/>
        <brk id="637" max="7" man="1"/>
        <brk id="847" max="7" man="1"/>
      </rowBreaks>
      <pageMargins left="0.31496062992125984" right="0.31496062992125984" top="0.35433070866141736" bottom="0.35433070866141736" header="0.31496062992125984" footer="0.31496062992125984"/>
      <printOptions horizontalCentered="1"/>
      <pageSetup paperSize="9" scale="10" orientation="portrait" r:id="rId1"/>
      <autoFilter ref="B1:I1" xr:uid="{ACABC527-9444-462C-8F4A-3B5ED65B51CA}"/>
    </customSheetView>
    <customSheetView guid="{CC3EEC02-30D2-4905-AE21-71EA71520321}" scale="80" showPageBreaks="1" printArea="1" showAutoFilter="1" topLeftCell="A380">
      <selection activeCell="F648" sqref="F648:H650"/>
      <rowBreaks count="7" manualBreakCount="7">
        <brk id="87" max="7" man="1"/>
        <brk id="166" max="7" man="1"/>
        <brk id="257" max="7" man="1"/>
        <brk id="348" max="7" man="1"/>
        <brk id="447" max="7" man="1"/>
        <brk id="547" max="7" man="1"/>
        <brk id="650" max="7" man="1"/>
      </rowBreaks>
      <pageMargins left="0.31496062992125984" right="0.31496062992125984" top="0.35433070866141736" bottom="0.35433070866141736" header="0.31496062992125984" footer="0.31496062992125984"/>
      <printOptions horizontalCentered="1"/>
      <pageSetup paperSize="9" scale="49" fitToHeight="10" orientation="portrait" r:id="rId2"/>
      <autoFilter ref="B1:I1" xr:uid="{C37AB833-3758-4DA7-A81A-66B13F9826D0}"/>
    </customSheetView>
    <customSheetView guid="{3511D8A4-2A8D-4563-8DF1-C381EEDBF68F}" scale="90" showPageBreaks="1" printArea="1" showAutoFilter="1" topLeftCell="A172">
      <selection activeCell="I185" sqref="I185"/>
      <rowBreaks count="7" manualBreakCount="7">
        <brk id="87" max="7" man="1"/>
        <brk id="166" max="7" man="1"/>
        <brk id="257" max="7" man="1"/>
        <brk id="348" max="7" man="1"/>
        <brk id="447" max="7" man="1"/>
        <brk id="547" max="7" man="1"/>
        <brk id="650" max="7" man="1"/>
      </rowBreaks>
      <pageMargins left="0.31496062992125984" right="0.31496062992125984" top="0.35433070866141736" bottom="0.35433070866141736" header="0.31496062992125984" footer="0.31496062992125984"/>
      <printOptions horizontalCentered="1"/>
      <pageSetup paperSize="9" scale="49" fitToHeight="10" orientation="portrait" r:id="rId3"/>
      <autoFilter ref="B1:I1" xr:uid="{38CD99AC-A5C3-4B52-9B7E-97A3D057CCD9}"/>
    </customSheetView>
  </customSheetViews>
  <mergeCells count="506">
    <mergeCell ref="D177:D178"/>
    <mergeCell ref="A227:A229"/>
    <mergeCell ref="E218:E220"/>
    <mergeCell ref="A214:A215"/>
    <mergeCell ref="C214:C215"/>
    <mergeCell ref="D214:D215"/>
    <mergeCell ref="E214:E215"/>
    <mergeCell ref="E212:E213"/>
    <mergeCell ref="A212:A213"/>
    <mergeCell ref="B212:B213"/>
    <mergeCell ref="C212:C213"/>
    <mergeCell ref="A221:A223"/>
    <mergeCell ref="C210:C211"/>
    <mergeCell ref="D210:D211"/>
    <mergeCell ref="A143:A146"/>
    <mergeCell ref="B143:B146"/>
    <mergeCell ref="C143:C146"/>
    <mergeCell ref="A133:A139"/>
    <mergeCell ref="C140:C142"/>
    <mergeCell ref="A167:A173"/>
    <mergeCell ref="B164:B166"/>
    <mergeCell ref="A154:A160"/>
    <mergeCell ref="A235:A237"/>
    <mergeCell ref="B235:B237"/>
    <mergeCell ref="C235:C237"/>
    <mergeCell ref="A196:A202"/>
    <mergeCell ref="B196:B202"/>
    <mergeCell ref="C179:C181"/>
    <mergeCell ref="B37:B42"/>
    <mergeCell ref="C37:C42"/>
    <mergeCell ref="D37:D42"/>
    <mergeCell ref="E37:E42"/>
    <mergeCell ref="F37:F42"/>
    <mergeCell ref="C188:C190"/>
    <mergeCell ref="D191:D195"/>
    <mergeCell ref="C167:C173"/>
    <mergeCell ref="G197:G198"/>
    <mergeCell ref="F133:F139"/>
    <mergeCell ref="F73:F74"/>
    <mergeCell ref="D196:D202"/>
    <mergeCell ref="F94:F98"/>
    <mergeCell ref="C94:C98"/>
    <mergeCell ref="G141:G142"/>
    <mergeCell ref="E110:E112"/>
    <mergeCell ref="F147:F153"/>
    <mergeCell ref="D103:D106"/>
    <mergeCell ref="F99:F100"/>
    <mergeCell ref="F128:F132"/>
    <mergeCell ref="F107:F109"/>
    <mergeCell ref="F143:F146"/>
    <mergeCell ref="C82:C90"/>
    <mergeCell ref="G111:G112"/>
    <mergeCell ref="G208:G209"/>
    <mergeCell ref="C174:C176"/>
    <mergeCell ref="E140:E142"/>
    <mergeCell ref="E177:E178"/>
    <mergeCell ref="B174:B176"/>
    <mergeCell ref="D174:D176"/>
    <mergeCell ref="E143:E146"/>
    <mergeCell ref="E94:E98"/>
    <mergeCell ref="E107:E109"/>
    <mergeCell ref="E128:E132"/>
    <mergeCell ref="F179:F181"/>
    <mergeCell ref="G170:G171"/>
    <mergeCell ref="F182:F184"/>
    <mergeCell ref="G165:G166"/>
    <mergeCell ref="G162:G163"/>
    <mergeCell ref="F196:F202"/>
    <mergeCell ref="G194:G195"/>
    <mergeCell ref="F164:F166"/>
    <mergeCell ref="F188:F190"/>
    <mergeCell ref="G192:G193"/>
    <mergeCell ref="B185:B187"/>
    <mergeCell ref="C203:C209"/>
    <mergeCell ref="D203:D209"/>
    <mergeCell ref="C196:C202"/>
    <mergeCell ref="G233:G234"/>
    <mergeCell ref="E196:E202"/>
    <mergeCell ref="B224:B226"/>
    <mergeCell ref="E113:E115"/>
    <mergeCell ref="F113:F115"/>
    <mergeCell ref="G199:G200"/>
    <mergeCell ref="G201:G202"/>
    <mergeCell ref="G231:G232"/>
    <mergeCell ref="B216:B217"/>
    <mergeCell ref="D224:D226"/>
    <mergeCell ref="D218:D220"/>
    <mergeCell ref="F210:F211"/>
    <mergeCell ref="D216:D217"/>
    <mergeCell ref="F216:F217"/>
    <mergeCell ref="E221:E223"/>
    <mergeCell ref="F221:F223"/>
    <mergeCell ref="F218:F220"/>
    <mergeCell ref="G129:G130"/>
    <mergeCell ref="F174:F176"/>
    <mergeCell ref="G136:G137"/>
    <mergeCell ref="G138:G139"/>
    <mergeCell ref="B227:B229"/>
    <mergeCell ref="C224:C226"/>
    <mergeCell ref="G131:G132"/>
    <mergeCell ref="G304:G305"/>
    <mergeCell ref="A303:A307"/>
    <mergeCell ref="E303:E307"/>
    <mergeCell ref="F303:F307"/>
    <mergeCell ref="C303:C307"/>
    <mergeCell ref="D303:D307"/>
    <mergeCell ref="B303:B307"/>
    <mergeCell ref="G306:G307"/>
    <mergeCell ref="B298:B302"/>
    <mergeCell ref="C298:C302"/>
    <mergeCell ref="D298:D302"/>
    <mergeCell ref="E298:E302"/>
    <mergeCell ref="F298:F302"/>
    <mergeCell ref="G294:G295"/>
    <mergeCell ref="G299:G300"/>
    <mergeCell ref="G301:G302"/>
    <mergeCell ref="A293:A297"/>
    <mergeCell ref="B293:B297"/>
    <mergeCell ref="C293:C297"/>
    <mergeCell ref="D293:D297"/>
    <mergeCell ref="E293:E297"/>
    <mergeCell ref="G296:G297"/>
    <mergeCell ref="F293:F297"/>
    <mergeCell ref="A298:A302"/>
    <mergeCell ref="A288:A292"/>
    <mergeCell ref="B288:B292"/>
    <mergeCell ref="C288:C292"/>
    <mergeCell ref="D288:D292"/>
    <mergeCell ref="E288:E292"/>
    <mergeCell ref="B285:B287"/>
    <mergeCell ref="C285:C287"/>
    <mergeCell ref="D285:D287"/>
    <mergeCell ref="E285:E287"/>
    <mergeCell ref="G286:G287"/>
    <mergeCell ref="F285:F287"/>
    <mergeCell ref="A282:A284"/>
    <mergeCell ref="B282:B284"/>
    <mergeCell ref="C282:C284"/>
    <mergeCell ref="D282:D284"/>
    <mergeCell ref="E282:E284"/>
    <mergeCell ref="A285:A287"/>
    <mergeCell ref="C247:C251"/>
    <mergeCell ref="A279:A281"/>
    <mergeCell ref="B279:B281"/>
    <mergeCell ref="C279:C281"/>
    <mergeCell ref="D279:D281"/>
    <mergeCell ref="A276:A278"/>
    <mergeCell ref="B276:B278"/>
    <mergeCell ref="A252:A260"/>
    <mergeCell ref="B252:B260"/>
    <mergeCell ref="B268:B270"/>
    <mergeCell ref="A261:A267"/>
    <mergeCell ref="A268:A270"/>
    <mergeCell ref="F271:F275"/>
    <mergeCell ref="C268:C270"/>
    <mergeCell ref="A271:A275"/>
    <mergeCell ref="B271:B275"/>
    <mergeCell ref="D252:D260"/>
    <mergeCell ref="E247:E251"/>
    <mergeCell ref="E268:E270"/>
    <mergeCell ref="F268:F270"/>
    <mergeCell ref="E227:E229"/>
    <mergeCell ref="F261:F267"/>
    <mergeCell ref="F235:F237"/>
    <mergeCell ref="D235:D237"/>
    <mergeCell ref="C276:C278"/>
    <mergeCell ref="D276:D278"/>
    <mergeCell ref="C244:C246"/>
    <mergeCell ref="C271:C275"/>
    <mergeCell ref="D271:D275"/>
    <mergeCell ref="C252:C260"/>
    <mergeCell ref="E252:E260"/>
    <mergeCell ref="E235:E237"/>
    <mergeCell ref="A247:A251"/>
    <mergeCell ref="D244:D246"/>
    <mergeCell ref="A244:A246"/>
    <mergeCell ref="B247:B251"/>
    <mergeCell ref="C221:C223"/>
    <mergeCell ref="A216:A217"/>
    <mergeCell ref="C216:C217"/>
    <mergeCell ref="C218:C220"/>
    <mergeCell ref="B214:B215"/>
    <mergeCell ref="C227:C229"/>
    <mergeCell ref="D227:D229"/>
    <mergeCell ref="A218:A220"/>
    <mergeCell ref="B221:B223"/>
    <mergeCell ref="D247:D251"/>
    <mergeCell ref="A147:A153"/>
    <mergeCell ref="A128:A132"/>
    <mergeCell ref="B103:B106"/>
    <mergeCell ref="B128:B132"/>
    <mergeCell ref="B154:B160"/>
    <mergeCell ref="C164:C166"/>
    <mergeCell ref="D128:D132"/>
    <mergeCell ref="A203:A209"/>
    <mergeCell ref="B203:B209"/>
    <mergeCell ref="A185:A187"/>
    <mergeCell ref="C185:C187"/>
    <mergeCell ref="A188:A190"/>
    <mergeCell ref="B188:B190"/>
    <mergeCell ref="B182:B184"/>
    <mergeCell ref="C182:C184"/>
    <mergeCell ref="A174:A176"/>
    <mergeCell ref="B177:B178"/>
    <mergeCell ref="C177:C178"/>
    <mergeCell ref="A177:A178"/>
    <mergeCell ref="A113:A115"/>
    <mergeCell ref="B113:B115"/>
    <mergeCell ref="C113:C115"/>
    <mergeCell ref="D113:D115"/>
    <mergeCell ref="B140:B142"/>
    <mergeCell ref="F75:F76"/>
    <mergeCell ref="C91:C93"/>
    <mergeCell ref="E174:E176"/>
    <mergeCell ref="F91:F93"/>
    <mergeCell ref="C118:C119"/>
    <mergeCell ref="D140:D142"/>
    <mergeCell ref="D94:D98"/>
    <mergeCell ref="C133:C139"/>
    <mergeCell ref="D133:D139"/>
    <mergeCell ref="E133:E139"/>
    <mergeCell ref="C123:C127"/>
    <mergeCell ref="C161:C163"/>
    <mergeCell ref="G291:G292"/>
    <mergeCell ref="F288:F292"/>
    <mergeCell ref="G272:G273"/>
    <mergeCell ref="G245:G246"/>
    <mergeCell ref="F244:F246"/>
    <mergeCell ref="F279:F281"/>
    <mergeCell ref="B118:B119"/>
    <mergeCell ref="C107:C109"/>
    <mergeCell ref="B120:B122"/>
    <mergeCell ref="F118:F119"/>
    <mergeCell ref="A116:C116"/>
    <mergeCell ref="D107:D109"/>
    <mergeCell ref="A120:A122"/>
    <mergeCell ref="C128:C132"/>
    <mergeCell ref="E118:E119"/>
    <mergeCell ref="E179:E181"/>
    <mergeCell ref="G274:G275"/>
    <mergeCell ref="F212:F213"/>
    <mergeCell ref="F214:F215"/>
    <mergeCell ref="F227:F229"/>
    <mergeCell ref="G134:G135"/>
    <mergeCell ref="F177:F178"/>
    <mergeCell ref="G236:G237"/>
    <mergeCell ref="G238:G239"/>
    <mergeCell ref="G277:G278"/>
    <mergeCell ref="G280:G281"/>
    <mergeCell ref="F282:F284"/>
    <mergeCell ref="F140:F142"/>
    <mergeCell ref="G283:G284"/>
    <mergeCell ref="B107:B109"/>
    <mergeCell ref="D110:D112"/>
    <mergeCell ref="G289:G290"/>
    <mergeCell ref="G240:G241"/>
    <mergeCell ref="G250:G251"/>
    <mergeCell ref="G259:G260"/>
    <mergeCell ref="F185:F187"/>
    <mergeCell ref="G255:G256"/>
    <mergeCell ref="F154:F160"/>
    <mergeCell ref="G168:G169"/>
    <mergeCell ref="G180:G181"/>
    <mergeCell ref="G248:G249"/>
    <mergeCell ref="G269:G270"/>
    <mergeCell ref="G253:G254"/>
    <mergeCell ref="G262:G263"/>
    <mergeCell ref="G264:G265"/>
    <mergeCell ref="G257:G258"/>
    <mergeCell ref="G266:G267"/>
    <mergeCell ref="B147:B153"/>
    <mergeCell ref="E185:E187"/>
    <mergeCell ref="D182:D184"/>
    <mergeCell ref="D143:D146"/>
    <mergeCell ref="A224:A226"/>
    <mergeCell ref="B244:B246"/>
    <mergeCell ref="A179:A181"/>
    <mergeCell ref="B179:B181"/>
    <mergeCell ref="A161:A163"/>
    <mergeCell ref="B167:B173"/>
    <mergeCell ref="A230:A231"/>
    <mergeCell ref="B230:B231"/>
    <mergeCell ref="A242:C242"/>
    <mergeCell ref="B210:B211"/>
    <mergeCell ref="A164:A166"/>
    <mergeCell ref="A210:A211"/>
    <mergeCell ref="A182:A184"/>
    <mergeCell ref="D212:D213"/>
    <mergeCell ref="D164:D166"/>
    <mergeCell ref="E224:E226"/>
    <mergeCell ref="E203:E209"/>
    <mergeCell ref="D185:D187"/>
    <mergeCell ref="B218:B220"/>
    <mergeCell ref="E164:E166"/>
    <mergeCell ref="B161:B163"/>
    <mergeCell ref="A16:K16"/>
    <mergeCell ref="A21:C21"/>
    <mergeCell ref="A117:C117"/>
    <mergeCell ref="A191:A195"/>
    <mergeCell ref="B191:B195"/>
    <mergeCell ref="G97:G98"/>
    <mergeCell ref="F71:F72"/>
    <mergeCell ref="B71:B72"/>
    <mergeCell ref="E161:E163"/>
    <mergeCell ref="F123:F127"/>
    <mergeCell ref="D118:D119"/>
    <mergeCell ref="F161:F163"/>
    <mergeCell ref="E147:E153"/>
    <mergeCell ref="D154:D160"/>
    <mergeCell ref="D147:D153"/>
    <mergeCell ref="D120:D122"/>
    <mergeCell ref="D161:D163"/>
    <mergeCell ref="C77:C81"/>
    <mergeCell ref="D123:D127"/>
    <mergeCell ref="C103:C106"/>
    <mergeCell ref="E91:E93"/>
    <mergeCell ref="C147:C153"/>
    <mergeCell ref="F110:F112"/>
    <mergeCell ref="G108:G109"/>
    <mergeCell ref="E279:E281"/>
    <mergeCell ref="F224:F226"/>
    <mergeCell ref="F203:F209"/>
    <mergeCell ref="F191:F195"/>
    <mergeCell ref="E210:E211"/>
    <mergeCell ref="E261:E267"/>
    <mergeCell ref="C110:C112"/>
    <mergeCell ref="F252:F260"/>
    <mergeCell ref="G175:G176"/>
    <mergeCell ref="C120:C122"/>
    <mergeCell ref="E191:E195"/>
    <mergeCell ref="C191:C195"/>
    <mergeCell ref="E216:E217"/>
    <mergeCell ref="E188:E190"/>
    <mergeCell ref="D221:D223"/>
    <mergeCell ref="E123:E127"/>
    <mergeCell ref="G159:G160"/>
    <mergeCell ref="D188:D190"/>
    <mergeCell ref="E276:E278"/>
    <mergeCell ref="F276:F278"/>
    <mergeCell ref="E244:E246"/>
    <mergeCell ref="E271:E275"/>
    <mergeCell ref="F247:F251"/>
    <mergeCell ref="D268:D270"/>
    <mergeCell ref="G150:G151"/>
    <mergeCell ref="G152:G153"/>
    <mergeCell ref="A71:A72"/>
    <mergeCell ref="B91:B93"/>
    <mergeCell ref="B62:B66"/>
    <mergeCell ref="A56:A57"/>
    <mergeCell ref="A67:A70"/>
    <mergeCell ref="F103:F106"/>
    <mergeCell ref="G155:G156"/>
    <mergeCell ref="C62:C66"/>
    <mergeCell ref="C67:C70"/>
    <mergeCell ref="C154:C160"/>
    <mergeCell ref="E154:E160"/>
    <mergeCell ref="E73:E74"/>
    <mergeCell ref="A75:A76"/>
    <mergeCell ref="A91:A93"/>
    <mergeCell ref="B94:B98"/>
    <mergeCell ref="A107:A109"/>
    <mergeCell ref="A103:A106"/>
    <mergeCell ref="A94:A98"/>
    <mergeCell ref="C58:C61"/>
    <mergeCell ref="D58:D61"/>
    <mergeCell ref="B67:B70"/>
    <mergeCell ref="A82:A90"/>
    <mergeCell ref="A77:A81"/>
    <mergeCell ref="A140:A142"/>
    <mergeCell ref="C56:C57"/>
    <mergeCell ref="D56:D57"/>
    <mergeCell ref="D71:D72"/>
    <mergeCell ref="D54:D55"/>
    <mergeCell ref="D91:D93"/>
    <mergeCell ref="B75:B76"/>
    <mergeCell ref="B77:B81"/>
    <mergeCell ref="B73:B74"/>
    <mergeCell ref="C73:C74"/>
    <mergeCell ref="C75:C76"/>
    <mergeCell ref="B82:B90"/>
    <mergeCell ref="A73:A74"/>
    <mergeCell ref="A110:A112"/>
    <mergeCell ref="B110:B112"/>
    <mergeCell ref="A123:A127"/>
    <mergeCell ref="B123:B127"/>
    <mergeCell ref="B133:B139"/>
    <mergeCell ref="A23:A25"/>
    <mergeCell ref="B23:B25"/>
    <mergeCell ref="C23:C25"/>
    <mergeCell ref="D23:D25"/>
    <mergeCell ref="E23:E25"/>
    <mergeCell ref="F23:F25"/>
    <mergeCell ref="F56:F57"/>
    <mergeCell ref="F26:F32"/>
    <mergeCell ref="F44:F45"/>
    <mergeCell ref="E44:E45"/>
    <mergeCell ref="E46:E49"/>
    <mergeCell ref="E50:E53"/>
    <mergeCell ref="E26:E32"/>
    <mergeCell ref="C50:C53"/>
    <mergeCell ref="C54:C55"/>
    <mergeCell ref="B54:B55"/>
    <mergeCell ref="C26:C32"/>
    <mergeCell ref="F33:F36"/>
    <mergeCell ref="A33:A36"/>
    <mergeCell ref="B33:B36"/>
    <mergeCell ref="C33:C36"/>
    <mergeCell ref="D33:D36"/>
    <mergeCell ref="E33:E36"/>
    <mergeCell ref="A37:A42"/>
    <mergeCell ref="D26:D32"/>
    <mergeCell ref="F46:F49"/>
    <mergeCell ref="F50:F53"/>
    <mergeCell ref="G38:G39"/>
    <mergeCell ref="F54:F55"/>
    <mergeCell ref="G29:G30"/>
    <mergeCell ref="E120:E122"/>
    <mergeCell ref="E56:E57"/>
    <mergeCell ref="G95:G96"/>
    <mergeCell ref="F120:F122"/>
    <mergeCell ref="F67:F70"/>
    <mergeCell ref="G78:G79"/>
    <mergeCell ref="G80:G81"/>
    <mergeCell ref="G65:G66"/>
    <mergeCell ref="E103:E106"/>
    <mergeCell ref="E67:E70"/>
    <mergeCell ref="D77:D81"/>
    <mergeCell ref="E77:E81"/>
    <mergeCell ref="E71:E72"/>
    <mergeCell ref="D75:D76"/>
    <mergeCell ref="E75:E76"/>
    <mergeCell ref="D73:D74"/>
    <mergeCell ref="G40:G41"/>
    <mergeCell ref="G42:G43"/>
    <mergeCell ref="A46:A49"/>
    <mergeCell ref="B46:B49"/>
    <mergeCell ref="C46:C49"/>
    <mergeCell ref="G204:G205"/>
    <mergeCell ref="G206:G207"/>
    <mergeCell ref="D46:D49"/>
    <mergeCell ref="A58:A61"/>
    <mergeCell ref="D50:D53"/>
    <mergeCell ref="G148:G149"/>
    <mergeCell ref="A62:A66"/>
    <mergeCell ref="G157:G158"/>
    <mergeCell ref="A99:A100"/>
    <mergeCell ref="B99:B100"/>
    <mergeCell ref="C99:C100"/>
    <mergeCell ref="F167:F173"/>
    <mergeCell ref="E58:E61"/>
    <mergeCell ref="D82:D90"/>
    <mergeCell ref="E82:E90"/>
    <mergeCell ref="F82:F90"/>
    <mergeCell ref="C71:C72"/>
    <mergeCell ref="D179:D181"/>
    <mergeCell ref="E54:E55"/>
    <mergeCell ref="A54:A55"/>
    <mergeCell ref="B56:B57"/>
    <mergeCell ref="B261:B267"/>
    <mergeCell ref="C261:C267"/>
    <mergeCell ref="D261:D267"/>
    <mergeCell ref="F77:F81"/>
    <mergeCell ref="I10:K10"/>
    <mergeCell ref="A15:K15"/>
    <mergeCell ref="A14:K14"/>
    <mergeCell ref="D99:D100"/>
    <mergeCell ref="E99:E100"/>
    <mergeCell ref="C230:C231"/>
    <mergeCell ref="D230:D231"/>
    <mergeCell ref="E230:E231"/>
    <mergeCell ref="F230:F231"/>
    <mergeCell ref="A118:A119"/>
    <mergeCell ref="A26:A32"/>
    <mergeCell ref="B26:B32"/>
    <mergeCell ref="A50:A53"/>
    <mergeCell ref="B50:B53"/>
    <mergeCell ref="D62:D66"/>
    <mergeCell ref="A44:A45"/>
    <mergeCell ref="B44:B45"/>
    <mergeCell ref="C44:C45"/>
    <mergeCell ref="D44:D45"/>
    <mergeCell ref="B58:B61"/>
    <mergeCell ref="I1:L1"/>
    <mergeCell ref="I2:L2"/>
    <mergeCell ref="I3:L3"/>
    <mergeCell ref="I4:L4"/>
    <mergeCell ref="I8:L8"/>
    <mergeCell ref="G172:G173"/>
    <mergeCell ref="D167:D173"/>
    <mergeCell ref="G186:G187"/>
    <mergeCell ref="E182:E184"/>
    <mergeCell ref="G183:G184"/>
    <mergeCell ref="I9:L9"/>
    <mergeCell ref="E167:E173"/>
    <mergeCell ref="D67:D70"/>
    <mergeCell ref="G24:G25"/>
    <mergeCell ref="G27:G28"/>
    <mergeCell ref="G89:G90"/>
    <mergeCell ref="G83:G84"/>
    <mergeCell ref="G87:G88"/>
    <mergeCell ref="G85:G86"/>
    <mergeCell ref="G69:G70"/>
    <mergeCell ref="G63:G64"/>
    <mergeCell ref="F58:F61"/>
    <mergeCell ref="E62:E66"/>
    <mergeCell ref="F62:F66"/>
  </mergeCells>
  <printOptions horizontalCentered="1"/>
  <pageMargins left="0.78740157480314965" right="0.78740157480314965" top="1.1811023622047245" bottom="0.39370078740157483" header="0.31496062992125984" footer="0.31496062992125984"/>
  <pageSetup paperSize="9" scale="52" fitToHeight="0" orientation="landscape" horizontalDpi="300" verticalDpi="300" r:id="rId4"/>
  <headerFooter differentFirst="1">
    <oddHeader>&amp;C&amp;"Times New Roman,обычный"&amp;12&amp;P</oddHeader>
    <oddFooter>&amp;L&amp;"Times New Roman,обычный"&amp;10Внутренний номер: 0366283</oddFooter>
    <firstFooter>&amp;L&amp;"Times New Roman,обычный"&amp;10Внутренний номер: 0366283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Приложение1</vt:lpstr>
      <vt:lpstr>Приложение2</vt:lpstr>
      <vt:lpstr>Приложение1!Заголовки_для_печати</vt:lpstr>
      <vt:lpstr>Приложение2!Заголовки_для_печати</vt:lpstr>
      <vt:lpstr>Приложение1!Область_печати</vt:lpstr>
      <vt:lpstr>Приложение2!Область_печати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Trofimova</cp:lastModifiedBy>
  <cp:lastPrinted>2025-12-23T05:46:11Z</cp:lastPrinted>
  <dcterms:created xsi:type="dcterms:W3CDTF">2014-04-25T08:41:06Z</dcterms:created>
  <dcterms:modified xsi:type="dcterms:W3CDTF">2025-12-25T07:11:39Z</dcterms:modified>
</cp:coreProperties>
</file>